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48" windowWidth="11880" windowHeight="6096" activeTab="0"/>
  </bookViews>
  <sheets>
    <sheet name="Berechnung" sheetId="1" r:id="rId1"/>
    <sheet name="Kostenbeitragstabelle" sheetId="2" state="hidden" r:id="rId2"/>
    <sheet name="Düsseldorfer Tabelle" sheetId="3" state="hidden" r:id="rId3"/>
    <sheet name="Auswahlwerte" sheetId="4" state="hidden" r:id="rId4"/>
  </sheets>
  <definedNames>
    <definedName name="AlterKind1">'Düsseldorfer Tabelle'!$C$24</definedName>
    <definedName name="AlterKind2">'Düsseldorfer Tabelle'!$C$25</definedName>
    <definedName name="AlterKind3">'Düsseldorfer Tabelle'!$C$26</definedName>
    <definedName name="AlterKind4">'Düsseldorfer Tabelle'!$C$27</definedName>
    <definedName name="AlterKind5">'Düsseldorfer Tabelle'!$C$28</definedName>
    <definedName name="AlterKind6">'Düsseldorfer Tabelle'!$C$29</definedName>
    <definedName name="AnsprücheWeitereBerechtigteKinder">'Berechnung'!#REF!</definedName>
    <definedName name="AnsprücheWeitereBerechtigtePersonen">'Berechnung'!#REF!</definedName>
    <definedName name="AnzuerkennendeBelastungen">'Berechnung'!#REF!</definedName>
    <definedName name="AnzWeitereBerechtigte">'Berechnung'!#REF!</definedName>
    <definedName name="AuswBeitragsstufe">'Auswahlwerte'!$E$1</definedName>
    <definedName name="Bedarf">'Berechnung'!#REF!</definedName>
    <definedName name="BeginnDat">'Berechnung'!$I$13</definedName>
    <definedName name="BeiträgeAlter">'Berechnung'!$I$27</definedName>
    <definedName name="BeiträgeArbeitslosigkeit">'Berechnung'!$I$30</definedName>
    <definedName name="BeiträgeKrankheit">'Berechnung'!$I$28</definedName>
    <definedName name="BeiträgePflege">'Berechnung'!$I$29</definedName>
    <definedName name="BeitragStufe1">'Kostenbeitragstabelle'!$C$38</definedName>
    <definedName name="BeitragStufe2">'Kostenbeitragstabelle'!$D$38</definedName>
    <definedName name="BeitragStufe3">'Kostenbeitragstabelle'!$E$38</definedName>
    <definedName name="BeitragStufe4">'Kostenbeitragstabelle'!$F$38</definedName>
    <definedName name="BeitragStufe5">'Kostenbeitragstabelle'!$G$38</definedName>
    <definedName name="BerBedAufwend">'Berechnung'!#REF!</definedName>
    <definedName name="BezBelastung1">'Berechnung'!#REF!</definedName>
    <definedName name="BezBelastung2">'Berechnung'!#REF!</definedName>
    <definedName name="BezBelastung3">'Berechnung'!#REF!</definedName>
    <definedName name="BezSonstiges1">'Berechnung'!$C$19</definedName>
    <definedName name="BezSonstiges2">'Berechnung'!$C$20</definedName>
    <definedName name="_xlnm.Print_Area" localSheetId="0">'Berechnung'!$B$1:$J$46</definedName>
    <definedName name="_xlnm.Print_Area" localSheetId="2">'Düsseldorfer Tabelle'!$A$1:$F$29</definedName>
    <definedName name="_xlnm.Print_Area" localSheetId="1">'Kostenbeitragstabelle'!$A$1:$G$38</definedName>
    <definedName name="Eingabefelder">'Berechnung'!#REF!,'Berechnung'!#REF!,'Berechnung'!$I$11,'Berechnung'!$I$13,'Berechnung'!$C$11:$F$13,'Berechnung'!$C$19:$F$20,'Berechnung'!$I$18:$I$20,'Berechnung'!#REF!,'Berechnung'!#REF!,'Berechnung'!$I$27:$I$30,'Berechnung'!$C$27:$F$30,'Berechnung'!#REF!,'Berechnung'!#REF!,'Berechnung'!#REF!,'Berechnung'!#REF!,'Berechnung'!#REF!,'Berechnung'!#REF!,'Berechnung'!#REF!,'Berechnung'!#REF!,'Berechnung'!#REF!,'Berechnung'!#REF!,'Berechnung'!#REF!,'Berechnung'!#REF!,'Berechnung'!#REF!,'Berechnung'!#REF!,'Berechnung'!#REF!,'Berechnung'!#REF!</definedName>
    <definedName name="Einkommen">'Kostenbeitragstabelle'!$C$34</definedName>
    <definedName name="EinkommenOhneKG">'Berechnung'!#REF!</definedName>
    <definedName name="ErwerbseinkommenBrutto">'Berechnung'!$I$18</definedName>
    <definedName name="GebDatJM">'Berechnung'!$I$11</definedName>
    <definedName name="GebDatW1">'Berechnung'!#REF!</definedName>
    <definedName name="GebDatW2">'Berechnung'!#REF!</definedName>
    <definedName name="GebDatW3">'Berechnung'!#REF!</definedName>
    <definedName name="GebDatW4">'Berechnung'!#REF!</definedName>
    <definedName name="GebDatW5">'Berechnung'!#REF!</definedName>
    <definedName name="GebDatW6">'Berechnung'!#REF!</definedName>
    <definedName name="Gesamteinkommen">'Berechnung'!$I$21</definedName>
    <definedName name="Härteherabsetzung">'Berechnung'!#REF!</definedName>
    <definedName name="HerabgesetzterKB">'Berechnung'!#REF!</definedName>
    <definedName name="Herabsetzungsbetrag">'Berechnung'!#REF!</definedName>
    <definedName name="Hilfeart">'Berechnung'!$C$13</definedName>
    <definedName name="KG_Gesamt">'Berechnung'!#REF!</definedName>
    <definedName name="KG_JM">'Berechnung'!#REF!</definedName>
    <definedName name="KG_Weitere">'Berechnung'!#REF!</definedName>
    <definedName name="Kindergeld">'Berechnung'!#REF!</definedName>
    <definedName name="MaßgeblEinkommensgruppe">'Kostenbeitragstabelle'!$C$37</definedName>
    <definedName name="MaßgeblichesEinkommen">'Berechnung'!$I$37</definedName>
    <definedName name="NachgewBelastung1">'Berechnung'!#REF!</definedName>
    <definedName name="NachgewBelastung2">'Berechnung'!#REF!</definedName>
    <definedName name="NachgewBelastung3">'Berechnung'!#REF!</definedName>
    <definedName name="NachgewBelastungGesamt">'Berechnung'!#REF!</definedName>
    <definedName name="NachgewBerBedAufwend">'Berechnung'!#REF!</definedName>
    <definedName name="NameJM">'Berechnung'!$C$11</definedName>
    <definedName name="NameKBPfl">'Berechnung'!#REF!</definedName>
    <definedName name="PauschaleWeitereBelastungen">'Berechnung'!$G$33</definedName>
    <definedName name="PauschBerBedAufwend">'Berechnung'!#REF!</definedName>
    <definedName name="PflichtbeiträgeSV">'Berechnung'!$I$25</definedName>
    <definedName name="ReduzierterKB">'Berechnung'!#REF!</definedName>
    <definedName name="Selbstbehalt">'Berechnung'!#REF!</definedName>
    <definedName name="Sonstiges1">'Berechnung'!$I$19</definedName>
    <definedName name="Sonstiges2">'Berechnung'!$I$20</definedName>
    <definedName name="Steuern">'Berechnung'!$I$24</definedName>
    <definedName name="UHEinkommen">'Berechnung'!#REF!</definedName>
    <definedName name="UHStufe1">'Düsseldorfer Tabelle'!$C$21</definedName>
    <definedName name="UHStufe2">'Düsseldorfer Tabelle'!$D$21</definedName>
    <definedName name="UHStufe3">'Düsseldorfer Tabelle'!$E$21</definedName>
    <definedName name="UHStufe4">'Düsseldorfer Tabelle'!$F$21</definedName>
    <definedName name="VerbleibendesEinkommen">'Berechnung'!$I$31</definedName>
    <definedName name="VorläufigerKB">'Berechnung'!#REF!</definedName>
    <definedName name="VorlEinkommensgruppe">'Kostenbeitragstabelle'!$C$35</definedName>
    <definedName name="ZV_AnzUHBerechtigte">'Berechnung'!#REF!</definedName>
    <definedName name="ZV_Einkommen">'Düsseldorfer Tabelle'!$C$17</definedName>
    <definedName name="ZV_MaßgeblEinkGruppe">'Düsseldorfer Tabelle'!$C$20</definedName>
    <definedName name="ZV_VorlEinkGruppe">'Düsseldorfer Tabelle'!$C$18</definedName>
  </definedNames>
  <calcPr fullCalcOnLoad="1"/>
</workbook>
</file>

<file path=xl/sharedStrings.xml><?xml version="1.0" encoding="utf-8"?>
<sst xmlns="http://schemas.openxmlformats.org/spreadsheetml/2006/main" count="97" uniqueCount="81">
  <si>
    <t>Gruppe</t>
  </si>
  <si>
    <t>Beitragsstufe 1 vollstationär</t>
  </si>
  <si>
    <t>Beitragsstufe 2 vollstationär</t>
  </si>
  <si>
    <t>Beitragsstufe 3 vollstationär</t>
  </si>
  <si>
    <t>Beitragsstufe 4 teilstationär über 5 Stunden</t>
  </si>
  <si>
    <t>Beitragsstufe 5 teilstationär bis zu 5 Std.</t>
  </si>
  <si>
    <t>Maßgebliches Einkommen nach § 93 Abs. 1 bis 3 SGB VIII - bis…</t>
  </si>
  <si>
    <t>Einkommen</t>
  </si>
  <si>
    <t>Einkommensgruppe</t>
  </si>
  <si>
    <t>geb. am</t>
  </si>
  <si>
    <t>Kostenbeitragsfestsetzung für</t>
  </si>
  <si>
    <t>Bitte wählen…</t>
  </si>
  <si>
    <t>vollstationär betreute 1. Person</t>
  </si>
  <si>
    <t>vollstationär betreute 2. Person</t>
  </si>
  <si>
    <t>vollstationär betreute 3. Person</t>
  </si>
  <si>
    <t>vollstationär betreute 4. oder weitere Person</t>
  </si>
  <si>
    <t>teilstationäre Betreuung über 5 Stunden tägl.</t>
  </si>
  <si>
    <t>teilstationäre Betreuung bis zu 5 Stunden tägl.</t>
  </si>
  <si>
    <t>Auswahl</t>
  </si>
  <si>
    <t>Gesamteinkommen</t>
  </si>
  <si>
    <t>+</t>
  </si>
  <si>
    <t>./.</t>
  </si>
  <si>
    <t>Anzahl weitere UH-Berechtigte</t>
  </si>
  <si>
    <t>Vorläufige Einkommensgruppe</t>
  </si>
  <si>
    <t>Maßgebliche Einkommensgruppe</t>
  </si>
  <si>
    <t>Beitragsstufe</t>
  </si>
  <si>
    <t>Vorläufiger Kostenbeitrag</t>
  </si>
  <si>
    <t>Pflichtige/r</t>
  </si>
  <si>
    <t>Festsetzung ab</t>
  </si>
  <si>
    <t>nach Beitragsstufe 1</t>
  </si>
  <si>
    <t>nach Beitragsstufe 2</t>
  </si>
  <si>
    <t>nach Beitragsstufe 3</t>
  </si>
  <si>
    <t>nach Beitragsstufe 4</t>
  </si>
  <si>
    <t>nach Beitragsstufe 5</t>
  </si>
  <si>
    <t>nach</t>
  </si>
  <si>
    <t>Unterhaltsrechtlich maßgebliches Einkommen - bis…</t>
  </si>
  <si>
    <t>Altersstufe 1</t>
  </si>
  <si>
    <t>Altersstufe 2</t>
  </si>
  <si>
    <t>Altersstufe 3</t>
  </si>
  <si>
    <t>Altersstufe 4</t>
  </si>
  <si>
    <t>Altersstufe</t>
  </si>
  <si>
    <t>Vorläufiger Unterhalt</t>
  </si>
  <si>
    <t>Unterhalt weiteres Kind 1</t>
  </si>
  <si>
    <t>Unterhalt weiteres Kind 2</t>
  </si>
  <si>
    <t>Unterhalt weiteres Kind 3</t>
  </si>
  <si>
    <t>Unterhalt weiteres Kind 4</t>
  </si>
  <si>
    <t>Unterhalt weiteres Kind 5</t>
  </si>
  <si>
    <t>Unterhalt weiteres Kind 6</t>
  </si>
  <si>
    <t>Alter in Tagen</t>
  </si>
  <si>
    <t>TabUnterhalt</t>
  </si>
  <si>
    <t>manuell</t>
  </si>
  <si>
    <t>Hilfeart</t>
  </si>
  <si>
    <t xml:space="preserve">Kostenbeitrag des jungen Menschen nach Maßgabe der §§ 91 bis 94 SGB VIII  </t>
  </si>
  <si>
    <t>Kostenbeitragsberechnung - Heim</t>
  </si>
  <si>
    <t>Kostenbeteiligung nach dem SGB VIII</t>
  </si>
  <si>
    <t>Junger Mensch im Heim</t>
  </si>
  <si>
    <t>1. auf das Erwerbseinkommen gezahlte Steuern</t>
  </si>
  <si>
    <t>2. Pflichtbeiträge zur Sozialversicherung (KV/PV/RV/AV)</t>
  </si>
  <si>
    <r>
      <t>"</t>
    </r>
    <r>
      <rPr>
        <sz val="11"/>
        <rFont val="Arial"/>
        <family val="2"/>
      </rPr>
      <t>Krankheit</t>
    </r>
  </si>
  <si>
    <r>
      <t>"</t>
    </r>
    <r>
      <rPr>
        <sz val="11"/>
        <rFont val="Arial"/>
        <family val="2"/>
      </rPr>
      <t>Alter</t>
    </r>
  </si>
  <si>
    <r>
      <t>"</t>
    </r>
    <r>
      <rPr>
        <sz val="11"/>
        <rFont val="Arial"/>
        <family val="2"/>
      </rPr>
      <t>Pflegebedürftigkeit</t>
    </r>
  </si>
  <si>
    <r>
      <t>"</t>
    </r>
    <r>
      <rPr>
        <sz val="11"/>
        <rFont val="Arial"/>
        <family val="2"/>
      </rPr>
      <t>Arbeitslosigkeit</t>
    </r>
  </si>
  <si>
    <t>Erwerbseinkommen (brutto)</t>
  </si>
  <si>
    <t>weitere Einkünfte</t>
  </si>
  <si>
    <t>sonstiges Einkommen</t>
  </si>
  <si>
    <t>Mustervordruck</t>
  </si>
  <si>
    <t>Berechnung des monatlichen Einkommens nach §  93 Abs. 1 SGB VIII</t>
  </si>
  <si>
    <t>Absetzungen nach § 93 Abs. 2 SGB VIII</t>
  </si>
  <si>
    <t>zum Einkommen nach § 93 Abs. 1 Satz 1 SGB VIII. Diese Leistungen sind unabhängig von einem Kostenbeitrag</t>
  </si>
  <si>
    <t xml:space="preserve">aus Einkommen in voller Höhe einzusetzen. </t>
  </si>
  <si>
    <t xml:space="preserve">Geldleistungen, die dem gleichen Zweck wie die Jugendhilfe dienen (z.B. BAFöG, Halbwaisenrente), zählen nicht </t>
  </si>
  <si>
    <t>3. angemessene Beiträge zur Absicherung der Risiken</t>
  </si>
  <si>
    <t xml:space="preserve"> ist dieses zusätzlich nach Maßgabe der §§ 90 und 91 SGB XII heranzuziehen. </t>
  </si>
  <si>
    <r>
      <t xml:space="preserve">Verfügt der </t>
    </r>
    <r>
      <rPr>
        <b/>
        <sz val="9"/>
        <rFont val="Arial"/>
        <family val="2"/>
      </rPr>
      <t>volljährige</t>
    </r>
    <r>
      <rPr>
        <sz val="9"/>
        <rFont val="Arial"/>
        <family val="2"/>
      </rPr>
      <t xml:space="preserve"> junge Mensch/der </t>
    </r>
    <r>
      <rPr>
        <b/>
        <sz val="9"/>
        <rFont val="Arial"/>
        <family val="2"/>
      </rPr>
      <t>volljährige</t>
    </r>
    <r>
      <rPr>
        <sz val="9"/>
        <rFont val="Arial"/>
        <family val="2"/>
      </rPr>
      <t xml:space="preserve"> Leistungsberechtigte nach § 19 SGB VIII über  Vermögen, </t>
    </r>
  </si>
  <si>
    <t xml:space="preserve">Bereinigtes Einkommen </t>
  </si>
  <si>
    <r>
      <rPr>
        <b/>
        <sz val="14"/>
        <rFont val="Arial"/>
        <family val="2"/>
      </rPr>
      <t>75%</t>
    </r>
    <r>
      <rPr>
        <b/>
        <sz val="12"/>
        <rFont val="Arial"/>
        <family val="2"/>
      </rPr>
      <t xml:space="preserve"> des bereinigten Einkommens (§ 94 Abs. 6 S.1 SGB VIII)</t>
    </r>
  </si>
  <si>
    <t xml:space="preserve"> </t>
  </si>
  <si>
    <r>
      <t xml:space="preserve">Kostenbeitrag (KOB) aus Einkommen  </t>
    </r>
    <r>
      <rPr>
        <b/>
        <sz val="9"/>
        <rFont val="Arial"/>
        <family val="2"/>
      </rPr>
      <t>(auf volle Euro abgerundet)</t>
    </r>
  </si>
  <si>
    <t>Hinweis zum Einsatz zweckidentischer Leistungen nach § 93 Abs. 1 Satz 3 SGB VIII:</t>
  </si>
  <si>
    <t xml:space="preserve">Hinweis zur Heranziehung aus Vermögen nach § 92 Abs. 1a SGB VIII: </t>
  </si>
  <si>
    <t>Stand April 2015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</si>
</sst>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[$-407]dddd\,\ d\.\ mmmm\ yyyy"/>
    <numFmt numFmtId="166" formatCode="dd/mm/yyyy;@"/>
    <numFmt numFmtId="167" formatCode="0_ ;[Red]\-0\ "/>
    <numFmt numFmtId="168" formatCode="#,##0\ &quot;EUR&quot;;\-#,##0\ &quot;EUR&quot;"/>
    <numFmt numFmtId="169" formatCode="#,##0\ &quot;EUR&quot;;[Red]\-#,##0\ &quot;EUR&quot;"/>
    <numFmt numFmtId="170" formatCode="#,##0.00\ &quot;EUR&quot;;\-#,##0.00\ &quot;EUR&quot;"/>
    <numFmt numFmtId="171" formatCode="#,##0.00\ &quot;EUR&quot;;[Red]\-#,##0.00\ &quot;EUR&quot;"/>
    <numFmt numFmtId="172" formatCode="_-* #,##0\ &quot;EUR&quot;_-;\-* #,##0\ &quot;EUR&quot;_-;_-* &quot;-&quot;\ &quot;EUR&quot;_-;_-@_-"/>
    <numFmt numFmtId="173" formatCode="_-* #,##0\ _E_U_R_-;\-* #,##0\ _E_U_R_-;_-* &quot;-&quot;\ _E_U_R_-;_-@_-"/>
    <numFmt numFmtId="174" formatCode="_-* #,##0.00\ &quot;EUR&quot;_-;\-* #,##0.00\ &quot;EUR&quot;_-;_-* &quot;-&quot;??\ &quot;EUR&quot;_-;_-@_-"/>
    <numFmt numFmtId="175" formatCode="_-* #,##0.00\ _E_U_R_-;\-* #,##0.00\ _E_U_R_-;_-* &quot;-&quot;??\ _E_U_R_-;_-@_-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\ &quot;Tage&quot;"/>
    <numFmt numFmtId="185" formatCode="0\ &quot;km&quot;"/>
    <numFmt numFmtId="186" formatCode="&quot;drei&quot;"/>
    <numFmt numFmtId="187" formatCode="#,##0_ ;[Red]\-#,##0\ "/>
    <numFmt numFmtId="188" formatCode="&quot;Stufe&quot;\ 0"/>
    <numFmt numFmtId="189" formatCode="&quot;Gruppe&quot;\ 0"/>
    <numFmt numFmtId="190" formatCode="mmm\ yyyy"/>
    <numFmt numFmtId="191" formatCode="0\ &quot;%&quot;"/>
    <numFmt numFmtId="192" formatCode="0.00\ &quot;%&quot;"/>
    <numFmt numFmtId="193" formatCode="0\ &quot;%      +&quot;"/>
    <numFmt numFmtId="194" formatCode="#,##0.000\ [$EUR];[Red]\-#,##0.000\ [$EUR]"/>
    <numFmt numFmtId="195" formatCode="&quot;./. &quot;#,##0.00_ ;[Red]\-#,##0.00\ "/>
    <numFmt numFmtId="196" formatCode="0%\ &quot;des HLU-RS Haushaltsvorstand&quot;"/>
    <numFmt numFmtId="197" formatCode="&quot;von &quot;#,##0.00\ &quot;EUR&quot;;[Red]\-#,##0.00\ &quot;EUR&quot;"/>
    <numFmt numFmtId="198" formatCode="0%&quot; des RSHV&quot;"/>
    <numFmt numFmtId="199" formatCode="0%&quot; hiervon zur nochmaligen Freilassung&quot;"/>
    <numFmt numFmtId="200" formatCode="0%\ &quot; hiervon nochmalige Freilassung&quot;"/>
    <numFmt numFmtId="201" formatCode="0%&quot; hiervon&quot;"/>
    <numFmt numFmtId="202" formatCode="#,##0_ &quot;km&quot;;[Red]\-#,##0\ &quot;km&quot;"/>
    <numFmt numFmtId="203" formatCode="#,##0.0000_ ;[Red]\-#,##0.0000\ "/>
    <numFmt numFmtId="204" formatCode="0.00_ ;[Red]\-0.00\ 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</numFmts>
  <fonts count="5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6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Wingdings 3"/>
      <family val="0"/>
    </font>
    <font>
      <b/>
      <sz val="9"/>
      <name val="Arial"/>
      <family val="2"/>
    </font>
    <font>
      <sz val="11"/>
      <color indexed="22"/>
      <name val="Arial"/>
      <family val="2"/>
    </font>
    <font>
      <sz val="9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 wrapText="1"/>
    </xf>
    <xf numFmtId="44" fontId="2" fillId="33" borderId="11" xfId="6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0" fillId="35" borderId="0" xfId="0" applyFont="1" applyFill="1" applyAlignment="1" applyProtection="1">
      <alignment vertical="center"/>
      <protection hidden="1"/>
    </xf>
    <xf numFmtId="0" fontId="0" fillId="35" borderId="0" xfId="0" applyFont="1" applyFill="1" applyAlignment="1" applyProtection="1">
      <alignment horizontal="center" vertical="center"/>
      <protection hidden="1"/>
    </xf>
    <xf numFmtId="0" fontId="8" fillId="35" borderId="0" xfId="0" applyFont="1" applyFill="1" applyAlignment="1" applyProtection="1">
      <alignment vertical="center"/>
      <protection hidden="1"/>
    </xf>
    <xf numFmtId="0" fontId="8" fillId="35" borderId="0" xfId="0" applyFont="1" applyFill="1" applyAlignment="1" applyProtection="1">
      <alignment horizontal="center" vertical="center"/>
      <protection hidden="1"/>
    </xf>
    <xf numFmtId="0" fontId="12" fillId="35" borderId="0" xfId="0" applyFont="1" applyFill="1" applyAlignment="1" applyProtection="1">
      <alignment vertical="center"/>
      <protection hidden="1"/>
    </xf>
    <xf numFmtId="0" fontId="12" fillId="35" borderId="0" xfId="0" applyFont="1" applyFill="1" applyBorder="1" applyAlignment="1" applyProtection="1">
      <alignment vertical="center"/>
      <protection hidden="1"/>
    </xf>
    <xf numFmtId="0" fontId="12" fillId="35" borderId="0" xfId="0" applyFont="1" applyFill="1" applyBorder="1" applyAlignment="1" applyProtection="1">
      <alignment horizontal="right" vertical="center"/>
      <protection hidden="1"/>
    </xf>
    <xf numFmtId="166" fontId="9" fillId="0" borderId="0" xfId="0" applyNumberFormat="1" applyFont="1" applyFill="1" applyAlignment="1" applyProtection="1">
      <alignment horizontal="right" vertical="center"/>
      <protection hidden="1" locked="0"/>
    </xf>
    <xf numFmtId="49" fontId="9" fillId="35" borderId="0" xfId="0" applyNumberFormat="1" applyFont="1" applyFill="1" applyBorder="1" applyAlignment="1" applyProtection="1">
      <alignment horizontal="left" vertical="center"/>
      <protection hidden="1"/>
    </xf>
    <xf numFmtId="49" fontId="12" fillId="35" borderId="0" xfId="0" applyNumberFormat="1" applyFont="1" applyFill="1" applyBorder="1" applyAlignment="1" applyProtection="1">
      <alignment horizontal="left" vertical="center"/>
      <protection hidden="1"/>
    </xf>
    <xf numFmtId="166" fontId="9" fillId="35" borderId="0" xfId="0" applyNumberFormat="1" applyFont="1" applyFill="1" applyAlignment="1" applyProtection="1">
      <alignment horizontal="right" vertical="center"/>
      <protection hidden="1"/>
    </xf>
    <xf numFmtId="0" fontId="12" fillId="35" borderId="0" xfId="0" applyFont="1" applyFill="1" applyAlignment="1" applyProtection="1">
      <alignment horizontal="right" vertical="center"/>
      <protection hidden="1"/>
    </xf>
    <xf numFmtId="0" fontId="12" fillId="35" borderId="0" xfId="0" applyFont="1" applyFill="1" applyAlignment="1" applyProtection="1">
      <alignment horizontal="center" vertical="center"/>
      <protection hidden="1"/>
    </xf>
    <xf numFmtId="0" fontId="12" fillId="33" borderId="0" xfId="0" applyFont="1" applyFill="1" applyAlignment="1" applyProtection="1">
      <alignment vertical="center"/>
      <protection hidden="1"/>
    </xf>
    <xf numFmtId="0" fontId="12" fillId="33" borderId="0" xfId="0" applyFont="1" applyFill="1" applyAlignment="1" applyProtection="1">
      <alignment horizontal="center" vertical="center"/>
      <protection hidden="1"/>
    </xf>
    <xf numFmtId="0" fontId="9" fillId="35" borderId="0" xfId="0" applyFont="1" applyFill="1" applyAlignment="1" applyProtection="1">
      <alignment vertical="center"/>
      <protection hidden="1"/>
    </xf>
    <xf numFmtId="164" fontId="12" fillId="0" borderId="0" xfId="0" applyNumberFormat="1" applyFont="1" applyFill="1" applyAlignment="1" applyProtection="1">
      <alignment horizontal="right" vertical="center"/>
      <protection locked="0"/>
    </xf>
    <xf numFmtId="164" fontId="12" fillId="0" borderId="0" xfId="0" applyNumberFormat="1" applyFont="1" applyFill="1" applyAlignment="1" applyProtection="1">
      <alignment vertical="center"/>
      <protection hidden="1" locked="0"/>
    </xf>
    <xf numFmtId="164" fontId="12" fillId="0" borderId="12" xfId="0" applyNumberFormat="1" applyFont="1" applyFill="1" applyBorder="1" applyAlignment="1" applyProtection="1">
      <alignment vertical="center"/>
      <protection hidden="1" locked="0"/>
    </xf>
    <xf numFmtId="0" fontId="9" fillId="33" borderId="0" xfId="0" applyFont="1" applyFill="1" applyAlignment="1" applyProtection="1">
      <alignment vertical="center"/>
      <protection hidden="1"/>
    </xf>
    <xf numFmtId="164" fontId="9" fillId="33" borderId="0" xfId="0" applyNumberFormat="1" applyFont="1" applyFill="1" applyAlignment="1" applyProtection="1">
      <alignment vertical="center"/>
      <protection hidden="1"/>
    </xf>
    <xf numFmtId="164" fontId="12" fillId="33" borderId="0" xfId="0" applyNumberFormat="1" applyFont="1" applyFill="1" applyAlignment="1" applyProtection="1">
      <alignment vertical="center"/>
      <protection hidden="1"/>
    </xf>
    <xf numFmtId="164" fontId="12" fillId="33" borderId="0" xfId="0" applyNumberFormat="1" applyFont="1" applyFill="1" applyAlignment="1" applyProtection="1">
      <alignment horizontal="center" vertical="center"/>
      <protection hidden="1"/>
    </xf>
    <xf numFmtId="164" fontId="12" fillId="33" borderId="0" xfId="0" applyNumberFormat="1" applyFont="1" applyFill="1" applyBorder="1" applyAlignment="1" applyProtection="1">
      <alignment vertical="center"/>
      <protection hidden="1"/>
    </xf>
    <xf numFmtId="0" fontId="12" fillId="33" borderId="13" xfId="0" applyFont="1" applyFill="1" applyBorder="1" applyAlignment="1" applyProtection="1">
      <alignment vertical="center"/>
      <protection hidden="1"/>
    </xf>
    <xf numFmtId="0" fontId="12" fillId="33" borderId="14" xfId="0" applyFont="1" applyFill="1" applyBorder="1" applyAlignment="1" applyProtection="1">
      <alignment vertical="center"/>
      <protection hidden="1"/>
    </xf>
    <xf numFmtId="0" fontId="12" fillId="33" borderId="14" xfId="0" applyFont="1" applyFill="1" applyBorder="1" applyAlignment="1" applyProtection="1">
      <alignment horizontal="center" vertical="center"/>
      <protection hidden="1"/>
    </xf>
    <xf numFmtId="0" fontId="12" fillId="33" borderId="15" xfId="0" applyFont="1" applyFill="1" applyBorder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0" fontId="9" fillId="33" borderId="16" xfId="0" applyFont="1" applyFill="1" applyBorder="1" applyAlignment="1" applyProtection="1">
      <alignment vertical="center"/>
      <protection hidden="1"/>
    </xf>
    <xf numFmtId="0" fontId="12" fillId="33" borderId="17" xfId="0" applyFont="1" applyFill="1" applyBorder="1" applyAlignment="1" applyProtection="1">
      <alignment vertical="center"/>
      <protection hidden="1"/>
    </xf>
    <xf numFmtId="0" fontId="12" fillId="33" borderId="17" xfId="0" applyFont="1" applyFill="1" applyBorder="1" applyAlignment="1" applyProtection="1">
      <alignment horizontal="center" vertical="center"/>
      <protection hidden="1"/>
    </xf>
    <xf numFmtId="164" fontId="9" fillId="33" borderId="18" xfId="0" applyNumberFormat="1" applyFont="1" applyFill="1" applyBorder="1" applyAlignment="1" applyProtection="1">
      <alignment vertical="center"/>
      <protection hidden="1"/>
    </xf>
    <xf numFmtId="0" fontId="12" fillId="36" borderId="0" xfId="0" applyFont="1" applyFill="1" applyAlignment="1" applyProtection="1">
      <alignment vertical="center"/>
      <protection hidden="1"/>
    </xf>
    <xf numFmtId="0" fontId="12" fillId="36" borderId="0" xfId="0" applyFont="1" applyFill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vertical="center"/>
      <protection hidden="1"/>
    </xf>
    <xf numFmtId="164" fontId="3" fillId="33" borderId="20" xfId="0" applyNumberFormat="1" applyFont="1" applyFill="1" applyBorder="1" applyAlignment="1" applyProtection="1">
      <alignment vertical="center"/>
      <protection hidden="1"/>
    </xf>
    <xf numFmtId="0" fontId="0" fillId="37" borderId="0" xfId="0" applyFont="1" applyFill="1" applyAlignment="1" applyProtection="1">
      <alignment vertical="center"/>
      <protection hidden="1"/>
    </xf>
    <xf numFmtId="0" fontId="10" fillId="37" borderId="0" xfId="0" applyFont="1" applyFill="1" applyAlignment="1" applyProtection="1">
      <alignment vertical="center"/>
      <protection hidden="1"/>
    </xf>
    <xf numFmtId="0" fontId="0" fillId="37" borderId="0" xfId="0" applyFont="1" applyFill="1" applyAlignment="1" applyProtection="1">
      <alignment horizontal="center" vertical="center"/>
      <protection hidden="1"/>
    </xf>
    <xf numFmtId="0" fontId="11" fillId="37" borderId="0" xfId="0" applyFont="1" applyFill="1" applyAlignment="1" applyProtection="1">
      <alignment vertical="center"/>
      <protection hidden="1"/>
    </xf>
    <xf numFmtId="0" fontId="0" fillId="37" borderId="12" xfId="0" applyFont="1" applyFill="1" applyBorder="1" applyAlignment="1" applyProtection="1">
      <alignment vertical="center"/>
      <protection hidden="1"/>
    </xf>
    <xf numFmtId="0" fontId="0" fillId="37" borderId="12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Alignment="1" applyProtection="1">
      <alignment vertical="center"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4" fillId="37" borderId="0" xfId="0" applyFont="1" applyFill="1" applyAlignment="1" applyProtection="1">
      <alignment horizontal="center"/>
      <protection hidden="1"/>
    </xf>
    <xf numFmtId="14" fontId="1" fillId="37" borderId="0" xfId="0" applyNumberFormat="1" applyFont="1" applyFill="1" applyAlignment="1" applyProtection="1">
      <alignment horizontal="center" vertical="center"/>
      <protection hidden="1"/>
    </xf>
    <xf numFmtId="0" fontId="3" fillId="35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164" fontId="14" fillId="33" borderId="0" xfId="0" applyNumberFormat="1" applyFont="1" applyFill="1" applyAlignment="1" applyProtection="1">
      <alignment vertical="center"/>
      <protection hidden="1"/>
    </xf>
    <xf numFmtId="0" fontId="13" fillId="36" borderId="0" xfId="0" applyFont="1" applyFill="1" applyAlignment="1" applyProtection="1">
      <alignment vertical="center"/>
      <protection hidden="1"/>
    </xf>
    <xf numFmtId="0" fontId="13" fillId="36" borderId="0" xfId="0" applyFont="1" applyFill="1" applyAlignment="1" applyProtection="1">
      <alignment horizontal="center" vertical="center"/>
      <protection hidden="1"/>
    </xf>
    <xf numFmtId="0" fontId="17" fillId="36" borderId="0" xfId="0" applyFont="1" applyFill="1" applyAlignment="1" applyProtection="1">
      <alignment vertical="center"/>
      <protection hidden="1"/>
    </xf>
    <xf numFmtId="0" fontId="4" fillId="36" borderId="0" xfId="0" applyFont="1" applyFill="1" applyAlignment="1" applyProtection="1">
      <alignment vertical="center"/>
      <protection hidden="1"/>
    </xf>
    <xf numFmtId="0" fontId="18" fillId="36" borderId="0" xfId="0" applyFont="1" applyFill="1" applyAlignment="1" applyProtection="1">
      <alignment vertical="center"/>
      <protection hidden="1"/>
    </xf>
    <xf numFmtId="0" fontId="18" fillId="36" borderId="0" xfId="0" applyFont="1" applyFill="1" applyAlignment="1" applyProtection="1">
      <alignment horizontal="center" vertical="center"/>
      <protection hidden="1"/>
    </xf>
    <xf numFmtId="164" fontId="13" fillId="36" borderId="0" xfId="0" applyNumberFormat="1" applyFont="1" applyFill="1" applyBorder="1" applyAlignment="1" applyProtection="1">
      <alignment vertical="center"/>
      <protection hidden="1"/>
    </xf>
    <xf numFmtId="0" fontId="2" fillId="37" borderId="12" xfId="0" applyFont="1" applyFill="1" applyBorder="1" applyAlignment="1" applyProtection="1">
      <alignment horizontal="center" vertical="center"/>
      <protection hidden="1"/>
    </xf>
    <xf numFmtId="164" fontId="14" fillId="33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 locked="0"/>
    </xf>
    <xf numFmtId="49" fontId="9" fillId="0" borderId="0" xfId="0" applyNumberFormat="1" applyFont="1" applyFill="1" applyBorder="1" applyAlignment="1" applyProtection="1">
      <alignment horizontal="left" vertical="center"/>
      <protection hidden="1"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view="pageLayout" workbookViewId="0" topLeftCell="A1">
      <selection activeCell="I2" sqref="I2"/>
    </sheetView>
  </sheetViews>
  <sheetFormatPr defaultColWidth="11.421875" defaultRowHeight="12.75"/>
  <cols>
    <col min="1" max="1" width="4.28125" style="34" customWidth="1"/>
    <col min="2" max="2" width="21.57421875" style="34" customWidth="1"/>
    <col min="3" max="3" width="12.57421875" style="34" customWidth="1"/>
    <col min="4" max="4" width="8.140625" style="34" customWidth="1"/>
    <col min="5" max="5" width="12.8515625" style="34" customWidth="1"/>
    <col min="6" max="6" width="3.28125" style="34" customWidth="1"/>
    <col min="7" max="7" width="12.140625" style="34" customWidth="1"/>
    <col min="8" max="8" width="3.140625" style="35" customWidth="1"/>
    <col min="9" max="9" width="15.00390625" style="34" customWidth="1"/>
    <col min="10" max="10" width="4.00390625" style="34" customWidth="1"/>
    <col min="11" max="16384" width="11.421875" style="34" customWidth="1"/>
  </cols>
  <sheetData>
    <row r="1" spans="1:10" ht="24">
      <c r="A1" s="77"/>
      <c r="B1" s="78" t="s">
        <v>54</v>
      </c>
      <c r="C1" s="77"/>
      <c r="D1" s="77"/>
      <c r="E1" s="77"/>
      <c r="F1" s="77"/>
      <c r="G1" s="77"/>
      <c r="H1" s="79"/>
      <c r="I1" s="85" t="s">
        <v>65</v>
      </c>
      <c r="J1" s="77"/>
    </row>
    <row r="2" spans="1:10" ht="17.25">
      <c r="A2" s="77"/>
      <c r="B2" s="80" t="s">
        <v>55</v>
      </c>
      <c r="C2" s="77"/>
      <c r="D2" s="77"/>
      <c r="E2" s="77"/>
      <c r="F2" s="77"/>
      <c r="G2" s="77"/>
      <c r="H2" s="79"/>
      <c r="I2" s="86" t="s">
        <v>80</v>
      </c>
      <c r="J2" s="77"/>
    </row>
    <row r="3" spans="1:10" ht="12.75">
      <c r="A3" s="77"/>
      <c r="B3" s="81"/>
      <c r="C3" s="81"/>
      <c r="D3" s="81"/>
      <c r="E3" s="81"/>
      <c r="F3" s="81"/>
      <c r="G3" s="81"/>
      <c r="H3" s="82"/>
      <c r="I3" s="97"/>
      <c r="J3" s="81"/>
    </row>
    <row r="4" spans="1:10" ht="12.75">
      <c r="A4" s="77"/>
      <c r="B4" s="77"/>
      <c r="C4" s="77"/>
      <c r="D4" s="77"/>
      <c r="E4" s="77"/>
      <c r="F4" s="77"/>
      <c r="G4" s="77"/>
      <c r="H4" s="79"/>
      <c r="I4" s="77"/>
      <c r="J4" s="77"/>
    </row>
    <row r="5" spans="1:10" ht="12.75">
      <c r="A5" s="77"/>
      <c r="B5" s="77"/>
      <c r="C5" s="77"/>
      <c r="D5" s="77"/>
      <c r="E5" s="77"/>
      <c r="F5" s="77"/>
      <c r="G5" s="77"/>
      <c r="H5" s="79"/>
      <c r="I5" s="77"/>
      <c r="J5" s="77"/>
    </row>
    <row r="6" spans="1:10" ht="12.75">
      <c r="A6" s="77"/>
      <c r="B6" s="77"/>
      <c r="C6" s="77"/>
      <c r="D6" s="77"/>
      <c r="E6" s="77"/>
      <c r="F6" s="77"/>
      <c r="G6" s="77"/>
      <c r="H6" s="79"/>
      <c r="I6" s="77"/>
      <c r="J6" s="77"/>
    </row>
    <row r="7" spans="1:10" ht="17.25">
      <c r="A7" s="39"/>
      <c r="B7" s="87" t="s">
        <v>53</v>
      </c>
      <c r="C7" s="39"/>
      <c r="D7" s="39"/>
      <c r="E7" s="39"/>
      <c r="F7" s="39"/>
      <c r="G7" s="39"/>
      <c r="H7" s="40"/>
      <c r="I7" s="39"/>
      <c r="J7" s="39"/>
    </row>
    <row r="8" spans="1:10" ht="15">
      <c r="A8" s="43"/>
      <c r="B8" s="88" t="s">
        <v>52</v>
      </c>
      <c r="C8" s="43"/>
      <c r="D8" s="43"/>
      <c r="E8" s="43"/>
      <c r="F8" s="43"/>
      <c r="G8" s="43"/>
      <c r="H8" s="51"/>
      <c r="I8" s="43"/>
      <c r="J8" s="43"/>
    </row>
    <row r="9" spans="1:10" ht="13.5">
      <c r="A9" s="43"/>
      <c r="B9" s="54"/>
      <c r="C9" s="43"/>
      <c r="D9" s="43"/>
      <c r="E9" s="43"/>
      <c r="F9" s="43"/>
      <c r="G9" s="43"/>
      <c r="H9" s="51"/>
      <c r="I9" s="43"/>
      <c r="J9" s="43"/>
    </row>
    <row r="10" spans="1:10" s="36" customFormat="1" ht="7.5">
      <c r="A10" s="41"/>
      <c r="B10" s="41"/>
      <c r="C10" s="41"/>
      <c r="D10" s="41"/>
      <c r="E10" s="41"/>
      <c r="F10" s="41"/>
      <c r="G10" s="41"/>
      <c r="H10" s="42"/>
      <c r="I10" s="41"/>
      <c r="J10" s="41"/>
    </row>
    <row r="11" spans="1:10" ht="13.5">
      <c r="A11" s="43"/>
      <c r="B11" s="44" t="s">
        <v>27</v>
      </c>
      <c r="C11" s="100"/>
      <c r="D11" s="100"/>
      <c r="E11" s="100"/>
      <c r="F11" s="100"/>
      <c r="G11" s="43"/>
      <c r="H11" s="45" t="s">
        <v>9</v>
      </c>
      <c r="I11" s="46"/>
      <c r="J11" s="43"/>
    </row>
    <row r="12" spans="1:10" ht="13.5">
      <c r="A12" s="43"/>
      <c r="B12" s="44"/>
      <c r="C12" s="47"/>
      <c r="D12" s="48"/>
      <c r="E12" s="47"/>
      <c r="F12" s="47"/>
      <c r="G12" s="43"/>
      <c r="H12" s="45"/>
      <c r="I12" s="49"/>
      <c r="J12" s="43"/>
    </row>
    <row r="13" spans="1:10" ht="13.5">
      <c r="A13" s="43"/>
      <c r="B13" s="43" t="s">
        <v>51</v>
      </c>
      <c r="C13" s="100"/>
      <c r="D13" s="100"/>
      <c r="E13" s="100"/>
      <c r="F13" s="100"/>
      <c r="G13" s="43"/>
      <c r="H13" s="50" t="s">
        <v>28</v>
      </c>
      <c r="I13" s="46"/>
      <c r="J13" s="43"/>
    </row>
    <row r="14" spans="1:10" ht="13.5">
      <c r="A14" s="43"/>
      <c r="B14" s="43"/>
      <c r="C14" s="43"/>
      <c r="D14" s="43"/>
      <c r="E14" s="43"/>
      <c r="F14" s="43"/>
      <c r="G14" s="43"/>
      <c r="H14" s="51"/>
      <c r="I14" s="43"/>
      <c r="J14" s="43"/>
    </row>
    <row r="15" spans="1:10" ht="13.5">
      <c r="A15" s="52"/>
      <c r="B15" s="52"/>
      <c r="C15" s="52"/>
      <c r="D15" s="52"/>
      <c r="E15" s="52"/>
      <c r="F15" s="52"/>
      <c r="G15" s="52"/>
      <c r="H15" s="53"/>
      <c r="I15" s="52"/>
      <c r="J15" s="52"/>
    </row>
    <row r="16" spans="1:10" ht="15">
      <c r="A16" s="37"/>
      <c r="B16" s="84" t="s">
        <v>66</v>
      </c>
      <c r="C16" s="37"/>
      <c r="D16" s="37"/>
      <c r="E16" s="37"/>
      <c r="F16" s="37"/>
      <c r="G16" s="37"/>
      <c r="H16" s="38"/>
      <c r="I16" s="37"/>
      <c r="J16" s="37"/>
    </row>
    <row r="17" spans="1:10" ht="13.5">
      <c r="A17" s="52"/>
      <c r="B17" s="52"/>
      <c r="C17" s="52"/>
      <c r="D17" s="52"/>
      <c r="E17" s="52"/>
      <c r="F17" s="52"/>
      <c r="G17" s="52"/>
      <c r="H17" s="53"/>
      <c r="I17" s="52"/>
      <c r="J17" s="52"/>
    </row>
    <row r="18" spans="1:10" ht="13.5">
      <c r="A18" s="52"/>
      <c r="B18" s="52" t="s">
        <v>62</v>
      </c>
      <c r="C18" s="52"/>
      <c r="D18" s="52"/>
      <c r="E18" s="52"/>
      <c r="F18" s="52"/>
      <c r="G18" s="52"/>
      <c r="H18" s="53"/>
      <c r="I18" s="55">
        <v>0</v>
      </c>
      <c r="J18" s="52"/>
    </row>
    <row r="19" spans="1:10" ht="13.5">
      <c r="A19" s="52"/>
      <c r="B19" s="52" t="s">
        <v>64</v>
      </c>
      <c r="C19" s="99"/>
      <c r="D19" s="99"/>
      <c r="E19" s="99"/>
      <c r="F19" s="99"/>
      <c r="G19" s="52"/>
      <c r="H19" s="53" t="s">
        <v>20</v>
      </c>
      <c r="I19" s="56">
        <v>0</v>
      </c>
      <c r="J19" s="52"/>
    </row>
    <row r="20" spans="1:10" ht="13.5">
      <c r="A20" s="52"/>
      <c r="B20" s="52" t="s">
        <v>63</v>
      </c>
      <c r="C20" s="99"/>
      <c r="D20" s="99"/>
      <c r="E20" s="99"/>
      <c r="F20" s="99"/>
      <c r="G20" s="52"/>
      <c r="H20" s="53" t="s">
        <v>20</v>
      </c>
      <c r="I20" s="57">
        <v>0</v>
      </c>
      <c r="J20" s="52"/>
    </row>
    <row r="21" spans="1:10" ht="15">
      <c r="A21" s="52"/>
      <c r="B21" s="84" t="s">
        <v>19</v>
      </c>
      <c r="C21" s="52"/>
      <c r="D21" s="52"/>
      <c r="E21" s="52"/>
      <c r="F21" s="52"/>
      <c r="G21" s="52"/>
      <c r="H21" s="53"/>
      <c r="I21" s="89">
        <f>ErwerbseinkommenBrutto+Sonstiges1+Sonstiges2</f>
        <v>0</v>
      </c>
      <c r="J21" s="52"/>
    </row>
    <row r="22" spans="1:10" ht="13.5">
      <c r="A22" s="52"/>
      <c r="B22" s="58"/>
      <c r="C22" s="52"/>
      <c r="D22" s="52"/>
      <c r="E22" s="52"/>
      <c r="F22" s="52"/>
      <c r="G22" s="52"/>
      <c r="H22" s="53"/>
      <c r="I22" s="59"/>
      <c r="J22" s="52"/>
    </row>
    <row r="23" spans="1:10" ht="15">
      <c r="A23" s="52"/>
      <c r="B23" s="84" t="s">
        <v>67</v>
      </c>
      <c r="C23" s="52"/>
      <c r="D23" s="52"/>
      <c r="E23" s="52"/>
      <c r="F23" s="52"/>
      <c r="G23" s="52"/>
      <c r="H23" s="53"/>
      <c r="I23" s="59"/>
      <c r="J23" s="52"/>
    </row>
    <row r="24" spans="1:10" ht="13.5">
      <c r="A24" s="52"/>
      <c r="B24" s="52" t="s">
        <v>56</v>
      </c>
      <c r="C24" s="52"/>
      <c r="D24" s="52"/>
      <c r="E24" s="52"/>
      <c r="F24" s="52"/>
      <c r="G24" s="52"/>
      <c r="H24" s="53" t="s">
        <v>21</v>
      </c>
      <c r="I24" s="56">
        <v>0</v>
      </c>
      <c r="J24" s="52"/>
    </row>
    <row r="25" spans="1:10" ht="13.5">
      <c r="A25" s="52"/>
      <c r="B25" s="52" t="s">
        <v>57</v>
      </c>
      <c r="C25" s="52"/>
      <c r="D25" s="52"/>
      <c r="E25" s="52"/>
      <c r="F25" s="52"/>
      <c r="G25" s="52"/>
      <c r="H25" s="53" t="s">
        <v>21</v>
      </c>
      <c r="I25" s="56">
        <v>0</v>
      </c>
      <c r="J25" s="52"/>
    </row>
    <row r="26" spans="1:10" ht="13.5">
      <c r="A26" s="52"/>
      <c r="B26" s="52" t="s">
        <v>71</v>
      </c>
      <c r="C26" s="52"/>
      <c r="D26" s="52"/>
      <c r="E26" s="52"/>
      <c r="F26" s="52"/>
      <c r="G26" s="52"/>
      <c r="H26" s="53"/>
      <c r="I26" s="52"/>
      <c r="J26" s="52"/>
    </row>
    <row r="27" spans="1:10" ht="13.5">
      <c r="A27" s="52"/>
      <c r="B27" s="83" t="s">
        <v>59</v>
      </c>
      <c r="C27" s="99"/>
      <c r="D27" s="99"/>
      <c r="E27" s="99"/>
      <c r="F27" s="99"/>
      <c r="G27" s="52"/>
      <c r="H27" s="53" t="s">
        <v>21</v>
      </c>
      <c r="I27" s="56">
        <v>0</v>
      </c>
      <c r="J27" s="52"/>
    </row>
    <row r="28" spans="1:10" ht="13.5">
      <c r="A28" s="52"/>
      <c r="B28" s="83" t="s">
        <v>58</v>
      </c>
      <c r="C28" s="99"/>
      <c r="D28" s="99"/>
      <c r="E28" s="99"/>
      <c r="F28" s="99"/>
      <c r="G28" s="52"/>
      <c r="H28" s="53" t="s">
        <v>21</v>
      </c>
      <c r="I28" s="56">
        <v>0</v>
      </c>
      <c r="J28" s="52"/>
    </row>
    <row r="29" spans="1:10" ht="13.5">
      <c r="A29" s="52"/>
      <c r="B29" s="83" t="s">
        <v>60</v>
      </c>
      <c r="C29" s="99"/>
      <c r="D29" s="99"/>
      <c r="E29" s="99"/>
      <c r="F29" s="99"/>
      <c r="G29" s="52"/>
      <c r="H29" s="53" t="s">
        <v>21</v>
      </c>
      <c r="I29" s="56">
        <v>0</v>
      </c>
      <c r="J29" s="52"/>
    </row>
    <row r="30" spans="1:10" ht="13.5">
      <c r="A30" s="52"/>
      <c r="B30" s="83" t="s">
        <v>61</v>
      </c>
      <c r="C30" s="99"/>
      <c r="D30" s="99"/>
      <c r="E30" s="99"/>
      <c r="F30" s="99"/>
      <c r="G30" s="52"/>
      <c r="H30" s="53" t="s">
        <v>21</v>
      </c>
      <c r="I30" s="57">
        <v>0</v>
      </c>
      <c r="J30" s="52"/>
    </row>
    <row r="31" spans="1:10" ht="15">
      <c r="A31" s="52"/>
      <c r="B31" s="84" t="s">
        <v>74</v>
      </c>
      <c r="C31" s="52"/>
      <c r="D31" s="52"/>
      <c r="E31" s="52"/>
      <c r="F31" s="52"/>
      <c r="G31" s="52"/>
      <c r="H31" s="53"/>
      <c r="I31" s="89">
        <f>IF(Gesamteinkommen-Steuern-PflichtbeiträgeSV-BeiträgeAlter-BeiträgeKrankheit-BeiträgePflege-BeiträgeArbeitslosigkeit&lt;0,0,Gesamteinkommen-Steuern-PflichtbeiträgeSV-BeiträgeAlter-BeiträgeKrankheit-BeiträgePflege-BeiträgeArbeitslosigkeit)</f>
        <v>0</v>
      </c>
      <c r="J31" s="52"/>
    </row>
    <row r="32" spans="1:10" ht="13.5">
      <c r="A32" s="52"/>
      <c r="B32" s="52"/>
      <c r="C32" s="52"/>
      <c r="D32" s="52"/>
      <c r="E32" s="52"/>
      <c r="F32" s="52"/>
      <c r="G32" s="52"/>
      <c r="H32" s="53"/>
      <c r="I32" s="52"/>
      <c r="J32" s="52"/>
    </row>
    <row r="33" spans="1:10" ht="17.25">
      <c r="A33" s="52"/>
      <c r="B33" s="84" t="s">
        <v>75</v>
      </c>
      <c r="C33" s="52"/>
      <c r="D33" s="52"/>
      <c r="E33" s="52"/>
      <c r="F33" s="52"/>
      <c r="G33" s="60"/>
      <c r="H33" s="61"/>
      <c r="I33" s="89">
        <f>ROUND(VerbleibendesEinkommen*75/100,2)</f>
        <v>0</v>
      </c>
      <c r="J33" s="52"/>
    </row>
    <row r="34" spans="1:10" ht="15">
      <c r="A34" s="52"/>
      <c r="B34" s="84" t="s">
        <v>76</v>
      </c>
      <c r="C34" s="52"/>
      <c r="D34" s="52"/>
      <c r="E34" s="52"/>
      <c r="F34" s="52"/>
      <c r="G34" s="52"/>
      <c r="H34" s="53"/>
      <c r="I34" s="98"/>
      <c r="J34" s="52"/>
    </row>
    <row r="35" spans="1:10" ht="15.75" thickBot="1">
      <c r="A35" s="52"/>
      <c r="B35" s="58"/>
      <c r="C35" s="52"/>
      <c r="D35" s="62"/>
      <c r="E35" s="52"/>
      <c r="F35" s="52"/>
      <c r="G35" s="52"/>
      <c r="H35" s="53"/>
      <c r="I35" s="98"/>
      <c r="J35" s="52"/>
    </row>
    <row r="36" spans="1:10" ht="6" customHeight="1">
      <c r="A36" s="52"/>
      <c r="B36" s="63"/>
      <c r="C36" s="64"/>
      <c r="D36" s="64"/>
      <c r="E36" s="64"/>
      <c r="F36" s="64"/>
      <c r="G36" s="64"/>
      <c r="H36" s="65"/>
      <c r="I36" s="66"/>
      <c r="J36" s="52"/>
    </row>
    <row r="37" spans="1:10" ht="17.25">
      <c r="A37" s="52"/>
      <c r="B37" s="75" t="s">
        <v>77</v>
      </c>
      <c r="C37" s="67"/>
      <c r="D37" s="67"/>
      <c r="E37" s="67"/>
      <c r="F37" s="67"/>
      <c r="G37" s="67"/>
      <c r="H37" s="68"/>
      <c r="I37" s="76">
        <f>ROUNDDOWN(I33,0)</f>
        <v>0</v>
      </c>
      <c r="J37" s="52"/>
    </row>
    <row r="38" spans="1:10" ht="6" customHeight="1" thickBot="1">
      <c r="A38" s="52"/>
      <c r="B38" s="69"/>
      <c r="C38" s="70"/>
      <c r="D38" s="70"/>
      <c r="E38" s="70"/>
      <c r="F38" s="70"/>
      <c r="G38" s="70"/>
      <c r="H38" s="71"/>
      <c r="I38" s="72"/>
      <c r="J38" s="52"/>
    </row>
    <row r="39" spans="1:10" ht="13.5">
      <c r="A39" s="52"/>
      <c r="B39" s="58"/>
      <c r="C39" s="52"/>
      <c r="D39" s="52"/>
      <c r="E39" s="52"/>
      <c r="F39" s="52"/>
      <c r="G39" s="52"/>
      <c r="H39" s="53"/>
      <c r="I39" s="59"/>
      <c r="J39" s="52"/>
    </row>
    <row r="40" spans="1:10" ht="12.75">
      <c r="A40" s="90"/>
      <c r="B40" s="93" t="s">
        <v>78</v>
      </c>
      <c r="C40" s="90"/>
      <c r="D40" s="90"/>
      <c r="E40" s="90"/>
      <c r="F40" s="90"/>
      <c r="G40" s="90"/>
      <c r="H40" s="91"/>
      <c r="I40" s="90"/>
      <c r="J40" s="90"/>
    </row>
    <row r="41" spans="1:10" ht="12.75">
      <c r="A41" s="90"/>
      <c r="B41" s="90" t="s">
        <v>70</v>
      </c>
      <c r="C41" s="90"/>
      <c r="D41" s="90"/>
      <c r="E41" s="90"/>
      <c r="F41" s="90"/>
      <c r="G41" s="90"/>
      <c r="H41" s="91"/>
      <c r="I41" s="90"/>
      <c r="J41" s="90"/>
    </row>
    <row r="42" spans="1:10" ht="13.5">
      <c r="A42" s="73"/>
      <c r="B42" s="90" t="s">
        <v>68</v>
      </c>
      <c r="C42" s="90"/>
      <c r="D42" s="90"/>
      <c r="E42" s="90"/>
      <c r="F42" s="90"/>
      <c r="G42" s="90"/>
      <c r="H42" s="91"/>
      <c r="I42" s="90"/>
      <c r="J42" s="90"/>
    </row>
    <row r="43" spans="1:10" ht="13.5">
      <c r="A43" s="92"/>
      <c r="B43" s="90" t="s">
        <v>69</v>
      </c>
      <c r="C43" s="94"/>
      <c r="D43" s="94"/>
      <c r="E43" s="94"/>
      <c r="F43" s="94"/>
      <c r="G43" s="94"/>
      <c r="H43" s="95"/>
      <c r="I43" s="94"/>
      <c r="J43" s="94"/>
    </row>
    <row r="44" spans="1:10" ht="13.5">
      <c r="A44" s="73"/>
      <c r="B44" s="93" t="s">
        <v>79</v>
      </c>
      <c r="C44" s="73"/>
      <c r="D44" s="73"/>
      <c r="E44" s="73"/>
      <c r="F44" s="73"/>
      <c r="G44" s="73"/>
      <c r="H44" s="74"/>
      <c r="I44" s="73"/>
      <c r="J44" s="73"/>
    </row>
    <row r="45" spans="1:10" ht="13.5">
      <c r="A45" s="73"/>
      <c r="B45" s="90" t="s">
        <v>73</v>
      </c>
      <c r="C45" s="90"/>
      <c r="D45" s="90"/>
      <c r="E45" s="90"/>
      <c r="F45" s="90"/>
      <c r="G45" s="90"/>
      <c r="H45" s="91"/>
      <c r="I45" s="96"/>
      <c r="J45" s="90"/>
    </row>
    <row r="46" spans="1:10" ht="13.5">
      <c r="A46" s="73"/>
      <c r="B46" s="90" t="s">
        <v>72</v>
      </c>
      <c r="C46" s="90"/>
      <c r="D46" s="90"/>
      <c r="E46" s="90"/>
      <c r="F46" s="90"/>
      <c r="G46" s="90"/>
      <c r="H46" s="91"/>
      <c r="I46" s="90"/>
      <c r="J46" s="90"/>
    </row>
  </sheetData>
  <sheetProtection selectLockedCells="1"/>
  <mergeCells count="8">
    <mergeCell ref="C30:F30"/>
    <mergeCell ref="C11:F11"/>
    <mergeCell ref="C27:F27"/>
    <mergeCell ref="C28:F28"/>
    <mergeCell ref="C29:F29"/>
    <mergeCell ref="C13:F13"/>
    <mergeCell ref="C19:F19"/>
    <mergeCell ref="C20:F20"/>
  </mergeCells>
  <dataValidations count="2">
    <dataValidation type="date" operator="greaterThan" allowBlank="1" showErrorMessage="1" errorTitle="Geburtsdatum junger Mensch" error="Es sind nur Geburtsdaten ab 01.01.1978 zulässig. Bitte achten Sie auch auf ein korrektes Datumsformat TT.MM.JJJJ" sqref="I11:I12">
      <formula1>28491</formula1>
    </dataValidation>
    <dataValidation type="date" operator="greaterThanOrEqual" allowBlank="1" showErrorMessage="1" errorTitle="Festsetzungsbeginn" error="Mit diesem Berechnungsvordruck dürfen nur Berechnungen für die Zeit ab dem 01.10.2005 vorgenommen werden. Bitte achten Sie auch auf ein korrektes Datumsformat TT.MM.JJJJ" sqref="I13">
      <formula1>38626</formula1>
    </dataValidation>
  </dataValidations>
  <printOptions/>
  <pageMargins left="0.984251968503937" right="0.7874015748031497" top="0.984251968503937" bottom="0.984251968503937" header="0.3937007874015748" footer="0.3937007874015748"/>
  <pageSetup blackAndWhite="1" fitToHeight="1" fitToWidth="1" horizontalDpi="600" verticalDpi="600" orientation="portrait" paperSize="9" scale="87" r:id="rId1"/>
  <headerFooter alignWithMargins="0">
    <oddHeader xml:space="preserve">&amp;R&amp;"Arial,Fett"Anlage 2 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11.421875" defaultRowHeight="12.75"/>
  <cols>
    <col min="1" max="1" width="6.8515625" style="1" bestFit="1" customWidth="1"/>
    <col min="2" max="2" width="26.421875" style="2" bestFit="1" customWidth="1"/>
    <col min="3" max="6" width="13.00390625" style="3" bestFit="1" customWidth="1"/>
    <col min="7" max="7" width="13.8515625" style="3" customWidth="1"/>
    <col min="8" max="8" width="11.421875" style="1" customWidth="1"/>
    <col min="9" max="9" width="17.28125" style="1" bestFit="1" customWidth="1"/>
    <col min="10" max="16384" width="11.421875" style="1" customWidth="1"/>
  </cols>
  <sheetData>
    <row r="1" spans="1:9" s="4" customFormat="1" ht="30">
      <c r="A1" s="8" t="s">
        <v>0</v>
      </c>
      <c r="B1" s="8" t="s">
        <v>6</v>
      </c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I1" s="15" t="s">
        <v>8</v>
      </c>
    </row>
    <row r="2" spans="1:9" s="5" customFormat="1" ht="13.5" customHeight="1">
      <c r="A2" s="9">
        <v>1</v>
      </c>
      <c r="B2" s="6">
        <v>750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I2" s="16">
        <f>IF(Einkommen&lt;=B2,A2,"")</f>
        <v>1</v>
      </c>
    </row>
    <row r="3" spans="1:9" s="5" customFormat="1" ht="13.5" customHeight="1">
      <c r="A3" s="9">
        <v>2</v>
      </c>
      <c r="B3" s="6">
        <v>850</v>
      </c>
      <c r="C3" s="7">
        <v>60</v>
      </c>
      <c r="D3" s="7">
        <v>25</v>
      </c>
      <c r="E3" s="7">
        <v>0</v>
      </c>
      <c r="F3" s="7">
        <v>40</v>
      </c>
      <c r="G3" s="7">
        <v>24</v>
      </c>
      <c r="I3" s="16">
        <f aca="true" t="shared" si="0" ref="I3:I32">IF(AND(Einkommen&lt;=B3,Einkommen&gt;B2)=TRUE,A3,"")</f>
      </c>
    </row>
    <row r="4" spans="1:9" s="5" customFormat="1" ht="13.5" customHeight="1">
      <c r="A4" s="9">
        <v>3</v>
      </c>
      <c r="B4" s="6">
        <v>950</v>
      </c>
      <c r="C4" s="7">
        <v>185</v>
      </c>
      <c r="D4" s="7">
        <v>50</v>
      </c>
      <c r="E4" s="7">
        <v>0</v>
      </c>
      <c r="F4" s="7">
        <v>45</v>
      </c>
      <c r="G4" s="7">
        <v>27</v>
      </c>
      <c r="I4" s="16">
        <f t="shared" si="0"/>
      </c>
    </row>
    <row r="5" spans="1:9" s="5" customFormat="1" ht="13.5" customHeight="1">
      <c r="A5" s="9">
        <v>4</v>
      </c>
      <c r="B5" s="6">
        <v>1050</v>
      </c>
      <c r="C5" s="7">
        <v>250</v>
      </c>
      <c r="D5" s="7">
        <v>100</v>
      </c>
      <c r="E5" s="7">
        <v>50</v>
      </c>
      <c r="F5" s="7">
        <v>50</v>
      </c>
      <c r="G5" s="7">
        <v>30</v>
      </c>
      <c r="I5" s="16">
        <f t="shared" si="0"/>
      </c>
    </row>
    <row r="6" spans="1:9" s="5" customFormat="1" ht="13.5" customHeight="1">
      <c r="A6" s="9">
        <v>5</v>
      </c>
      <c r="B6" s="6">
        <v>1150</v>
      </c>
      <c r="C6" s="7">
        <v>275</v>
      </c>
      <c r="D6" s="7">
        <v>165</v>
      </c>
      <c r="E6" s="7">
        <v>70</v>
      </c>
      <c r="F6" s="7">
        <v>55</v>
      </c>
      <c r="G6" s="7">
        <v>33</v>
      </c>
      <c r="I6" s="16">
        <f t="shared" si="0"/>
      </c>
    </row>
    <row r="7" spans="1:9" s="5" customFormat="1" ht="13.5" customHeight="1">
      <c r="A7" s="9">
        <v>6</v>
      </c>
      <c r="B7" s="6">
        <v>1300</v>
      </c>
      <c r="C7" s="7">
        <v>305</v>
      </c>
      <c r="D7" s="7">
        <v>180</v>
      </c>
      <c r="E7" s="7">
        <v>100</v>
      </c>
      <c r="F7" s="7">
        <v>60</v>
      </c>
      <c r="G7" s="7">
        <v>37</v>
      </c>
      <c r="I7" s="16">
        <f t="shared" si="0"/>
      </c>
    </row>
    <row r="8" spans="1:9" s="5" customFormat="1" ht="13.5" customHeight="1">
      <c r="A8" s="9">
        <v>7</v>
      </c>
      <c r="B8" s="6">
        <v>1450</v>
      </c>
      <c r="C8" s="7">
        <v>340</v>
      </c>
      <c r="D8" s="7">
        <v>205</v>
      </c>
      <c r="E8" s="7">
        <v>135</v>
      </c>
      <c r="F8" s="7">
        <v>65</v>
      </c>
      <c r="G8" s="7">
        <v>41</v>
      </c>
      <c r="I8" s="16">
        <f t="shared" si="0"/>
      </c>
    </row>
    <row r="9" spans="1:9" s="5" customFormat="1" ht="13.5" customHeight="1">
      <c r="A9" s="9">
        <v>8</v>
      </c>
      <c r="B9" s="6">
        <v>1600</v>
      </c>
      <c r="C9" s="7">
        <v>380</v>
      </c>
      <c r="D9" s="7">
        <v>230</v>
      </c>
      <c r="E9" s="7">
        <v>150</v>
      </c>
      <c r="F9" s="7">
        <v>75</v>
      </c>
      <c r="G9" s="7">
        <v>46</v>
      </c>
      <c r="I9" s="16">
        <f t="shared" si="0"/>
      </c>
    </row>
    <row r="10" spans="1:9" s="5" customFormat="1" ht="13.5" customHeight="1">
      <c r="A10" s="9">
        <v>9</v>
      </c>
      <c r="B10" s="6">
        <v>1800</v>
      </c>
      <c r="C10" s="7">
        <v>425</v>
      </c>
      <c r="D10" s="7">
        <v>255</v>
      </c>
      <c r="E10" s="7">
        <v>170</v>
      </c>
      <c r="F10" s="7">
        <v>85</v>
      </c>
      <c r="G10" s="7">
        <v>51</v>
      </c>
      <c r="I10" s="16">
        <f t="shared" si="0"/>
      </c>
    </row>
    <row r="11" spans="1:9" s="5" customFormat="1" ht="13.5" customHeight="1">
      <c r="A11" s="9">
        <v>10</v>
      </c>
      <c r="B11" s="6">
        <v>2000</v>
      </c>
      <c r="C11" s="7">
        <v>475</v>
      </c>
      <c r="D11" s="7">
        <v>285</v>
      </c>
      <c r="E11" s="7">
        <v>190</v>
      </c>
      <c r="F11" s="7">
        <v>95</v>
      </c>
      <c r="G11" s="7">
        <v>57</v>
      </c>
      <c r="I11" s="16">
        <f t="shared" si="0"/>
      </c>
    </row>
    <row r="12" spans="1:9" s="5" customFormat="1" ht="13.5" customHeight="1">
      <c r="A12" s="9">
        <v>11</v>
      </c>
      <c r="B12" s="6">
        <v>2200</v>
      </c>
      <c r="C12" s="7">
        <v>525</v>
      </c>
      <c r="D12" s="7">
        <v>315</v>
      </c>
      <c r="E12" s="7">
        <v>210</v>
      </c>
      <c r="F12" s="7">
        <v>105</v>
      </c>
      <c r="G12" s="7">
        <v>63</v>
      </c>
      <c r="I12" s="16">
        <f t="shared" si="0"/>
      </c>
    </row>
    <row r="13" spans="1:9" s="5" customFormat="1" ht="13.5" customHeight="1">
      <c r="A13" s="9">
        <v>12</v>
      </c>
      <c r="B13" s="6">
        <v>2400</v>
      </c>
      <c r="C13" s="7">
        <v>575</v>
      </c>
      <c r="D13" s="7">
        <v>345</v>
      </c>
      <c r="E13" s="7">
        <v>230</v>
      </c>
      <c r="F13" s="7">
        <v>115</v>
      </c>
      <c r="G13" s="7">
        <v>69</v>
      </c>
      <c r="I13" s="16">
        <f t="shared" si="0"/>
      </c>
    </row>
    <row r="14" spans="1:9" s="5" customFormat="1" ht="13.5" customHeight="1">
      <c r="A14" s="9">
        <v>13</v>
      </c>
      <c r="B14" s="6">
        <v>2700</v>
      </c>
      <c r="C14" s="7">
        <v>635</v>
      </c>
      <c r="D14" s="7">
        <v>380</v>
      </c>
      <c r="E14" s="7">
        <v>255</v>
      </c>
      <c r="F14" s="7">
        <v>125</v>
      </c>
      <c r="G14" s="7">
        <v>76</v>
      </c>
      <c r="I14" s="16">
        <f t="shared" si="0"/>
      </c>
    </row>
    <row r="15" spans="1:9" s="5" customFormat="1" ht="13.5" customHeight="1">
      <c r="A15" s="9">
        <v>14</v>
      </c>
      <c r="B15" s="6">
        <v>3000</v>
      </c>
      <c r="C15" s="7">
        <v>710</v>
      </c>
      <c r="D15" s="7">
        <v>425</v>
      </c>
      <c r="E15" s="7">
        <v>285</v>
      </c>
      <c r="F15" s="7">
        <v>140</v>
      </c>
      <c r="G15" s="7">
        <v>85</v>
      </c>
      <c r="I15" s="16">
        <f t="shared" si="0"/>
      </c>
    </row>
    <row r="16" spans="1:9" s="5" customFormat="1" ht="13.5" customHeight="1">
      <c r="A16" s="9">
        <v>15</v>
      </c>
      <c r="B16" s="6">
        <v>3300</v>
      </c>
      <c r="C16" s="7">
        <v>785</v>
      </c>
      <c r="D16" s="7">
        <v>470</v>
      </c>
      <c r="E16" s="7">
        <v>315</v>
      </c>
      <c r="F16" s="7">
        <v>155</v>
      </c>
      <c r="G16" s="7">
        <v>94</v>
      </c>
      <c r="I16" s="16">
        <f t="shared" si="0"/>
      </c>
    </row>
    <row r="17" spans="1:9" s="5" customFormat="1" ht="13.5" customHeight="1">
      <c r="A17" s="9">
        <v>16</v>
      </c>
      <c r="B17" s="6">
        <v>3600</v>
      </c>
      <c r="C17" s="7">
        <v>875</v>
      </c>
      <c r="D17" s="7">
        <v>515</v>
      </c>
      <c r="E17" s="7">
        <v>345</v>
      </c>
      <c r="F17" s="7">
        <v>170</v>
      </c>
      <c r="G17" s="7">
        <v>103</v>
      </c>
      <c r="I17" s="16">
        <f t="shared" si="0"/>
      </c>
    </row>
    <row r="18" spans="1:9" s="5" customFormat="1" ht="13.5" customHeight="1">
      <c r="A18" s="9">
        <v>17</v>
      </c>
      <c r="B18" s="6">
        <v>3900</v>
      </c>
      <c r="C18" s="7">
        <v>935</v>
      </c>
      <c r="D18" s="7">
        <v>560</v>
      </c>
      <c r="E18" s="7">
        <v>375</v>
      </c>
      <c r="F18" s="7">
        <v>185</v>
      </c>
      <c r="G18" s="7">
        <v>112</v>
      </c>
      <c r="I18" s="16">
        <f t="shared" si="0"/>
      </c>
    </row>
    <row r="19" spans="1:9" s="5" customFormat="1" ht="13.5" customHeight="1">
      <c r="A19" s="9">
        <v>18</v>
      </c>
      <c r="B19" s="6">
        <v>4200</v>
      </c>
      <c r="C19" s="7">
        <v>1010</v>
      </c>
      <c r="D19" s="7">
        <v>605</v>
      </c>
      <c r="E19" s="7">
        <v>405</v>
      </c>
      <c r="F19" s="7">
        <v>200</v>
      </c>
      <c r="G19" s="7">
        <v>121</v>
      </c>
      <c r="I19" s="16">
        <f t="shared" si="0"/>
      </c>
    </row>
    <row r="20" spans="1:9" s="5" customFormat="1" ht="13.5" customHeight="1">
      <c r="A20" s="9">
        <v>19</v>
      </c>
      <c r="B20" s="6">
        <v>4600</v>
      </c>
      <c r="C20" s="7">
        <v>1100</v>
      </c>
      <c r="D20" s="7">
        <v>660</v>
      </c>
      <c r="E20" s="7">
        <v>440</v>
      </c>
      <c r="F20" s="7">
        <v>220</v>
      </c>
      <c r="G20" s="7">
        <v>132</v>
      </c>
      <c r="I20" s="16">
        <f t="shared" si="0"/>
      </c>
    </row>
    <row r="21" spans="1:9" s="5" customFormat="1" ht="13.5" customHeight="1">
      <c r="A21" s="9">
        <v>20</v>
      </c>
      <c r="B21" s="6">
        <v>5000</v>
      </c>
      <c r="C21" s="7">
        <v>1200</v>
      </c>
      <c r="D21" s="7">
        <v>720</v>
      </c>
      <c r="E21" s="7">
        <v>480</v>
      </c>
      <c r="F21" s="7">
        <v>240</v>
      </c>
      <c r="G21" s="7">
        <v>144</v>
      </c>
      <c r="I21" s="16">
        <f t="shared" si="0"/>
      </c>
    </row>
    <row r="22" spans="1:9" s="5" customFormat="1" ht="13.5" customHeight="1">
      <c r="A22" s="9">
        <v>21</v>
      </c>
      <c r="B22" s="6">
        <v>5500</v>
      </c>
      <c r="C22" s="7">
        <v>1375</v>
      </c>
      <c r="D22" s="7">
        <v>825</v>
      </c>
      <c r="E22" s="7">
        <v>550</v>
      </c>
      <c r="F22" s="7">
        <v>275</v>
      </c>
      <c r="G22" s="7">
        <v>165</v>
      </c>
      <c r="I22" s="16">
        <f t="shared" si="0"/>
      </c>
    </row>
    <row r="23" spans="1:9" s="5" customFormat="1" ht="13.5" customHeight="1">
      <c r="A23" s="9">
        <v>22</v>
      </c>
      <c r="B23" s="6">
        <v>6000</v>
      </c>
      <c r="C23" s="7">
        <v>1500</v>
      </c>
      <c r="D23" s="7">
        <v>900</v>
      </c>
      <c r="E23" s="7">
        <v>600</v>
      </c>
      <c r="F23" s="7">
        <v>300</v>
      </c>
      <c r="G23" s="7">
        <v>180</v>
      </c>
      <c r="I23" s="16">
        <f t="shared" si="0"/>
      </c>
    </row>
    <row r="24" spans="1:9" s="5" customFormat="1" ht="13.5" customHeight="1">
      <c r="A24" s="9">
        <v>23</v>
      </c>
      <c r="B24" s="6">
        <v>6500</v>
      </c>
      <c r="C24" s="7">
        <v>1625</v>
      </c>
      <c r="D24" s="7">
        <v>975</v>
      </c>
      <c r="E24" s="7">
        <v>650</v>
      </c>
      <c r="F24" s="7">
        <v>325</v>
      </c>
      <c r="G24" s="7">
        <v>195</v>
      </c>
      <c r="I24" s="16">
        <f t="shared" si="0"/>
      </c>
    </row>
    <row r="25" spans="1:9" s="5" customFormat="1" ht="13.5" customHeight="1">
      <c r="A25" s="9">
        <v>24</v>
      </c>
      <c r="B25" s="6">
        <v>7000</v>
      </c>
      <c r="C25" s="7">
        <v>1750</v>
      </c>
      <c r="D25" s="7">
        <v>1050</v>
      </c>
      <c r="E25" s="7">
        <v>700</v>
      </c>
      <c r="F25" s="7">
        <v>350</v>
      </c>
      <c r="G25" s="7">
        <v>210</v>
      </c>
      <c r="I25" s="16">
        <f t="shared" si="0"/>
      </c>
    </row>
    <row r="26" spans="1:9" s="5" customFormat="1" ht="13.5" customHeight="1">
      <c r="A26" s="9">
        <v>25</v>
      </c>
      <c r="B26" s="6">
        <v>7500</v>
      </c>
      <c r="C26" s="7">
        <v>1875</v>
      </c>
      <c r="D26" s="7">
        <v>1125</v>
      </c>
      <c r="E26" s="7">
        <v>750</v>
      </c>
      <c r="F26" s="7">
        <v>375</v>
      </c>
      <c r="G26" s="7">
        <v>225</v>
      </c>
      <c r="I26" s="16">
        <f t="shared" si="0"/>
      </c>
    </row>
    <row r="27" spans="1:9" s="5" customFormat="1" ht="13.5" customHeight="1">
      <c r="A27" s="9">
        <v>26</v>
      </c>
      <c r="B27" s="6">
        <v>8000</v>
      </c>
      <c r="C27" s="7">
        <v>2000</v>
      </c>
      <c r="D27" s="7">
        <v>1200</v>
      </c>
      <c r="E27" s="7">
        <v>800</v>
      </c>
      <c r="F27" s="7">
        <v>400</v>
      </c>
      <c r="G27" s="7">
        <v>240</v>
      </c>
      <c r="I27" s="16">
        <f t="shared" si="0"/>
      </c>
    </row>
    <row r="28" spans="1:9" s="5" customFormat="1" ht="13.5" customHeight="1">
      <c r="A28" s="9">
        <v>27</v>
      </c>
      <c r="B28" s="6">
        <v>8500</v>
      </c>
      <c r="C28" s="7">
        <v>2125</v>
      </c>
      <c r="D28" s="7">
        <v>1275</v>
      </c>
      <c r="E28" s="7">
        <v>850</v>
      </c>
      <c r="F28" s="7">
        <v>425</v>
      </c>
      <c r="G28" s="7">
        <v>255</v>
      </c>
      <c r="I28" s="16">
        <f t="shared" si="0"/>
      </c>
    </row>
    <row r="29" spans="1:9" s="5" customFormat="1" ht="13.5" customHeight="1">
      <c r="A29" s="9">
        <v>28</v>
      </c>
      <c r="B29" s="6">
        <v>9000</v>
      </c>
      <c r="C29" s="7">
        <v>2250</v>
      </c>
      <c r="D29" s="7">
        <v>1350</v>
      </c>
      <c r="E29" s="7">
        <v>900</v>
      </c>
      <c r="F29" s="7">
        <v>450</v>
      </c>
      <c r="G29" s="7">
        <v>270</v>
      </c>
      <c r="I29" s="16">
        <f t="shared" si="0"/>
      </c>
    </row>
    <row r="30" spans="1:9" s="5" customFormat="1" ht="13.5" customHeight="1">
      <c r="A30" s="9">
        <v>29</v>
      </c>
      <c r="B30" s="6">
        <v>9500</v>
      </c>
      <c r="C30" s="7">
        <v>2375</v>
      </c>
      <c r="D30" s="7">
        <v>1425</v>
      </c>
      <c r="E30" s="7">
        <v>950</v>
      </c>
      <c r="F30" s="7">
        <v>475</v>
      </c>
      <c r="G30" s="7">
        <v>285</v>
      </c>
      <c r="I30" s="16">
        <f t="shared" si="0"/>
      </c>
    </row>
    <row r="31" spans="1:9" s="5" customFormat="1" ht="13.5" customHeight="1">
      <c r="A31" s="9">
        <v>30</v>
      </c>
      <c r="B31" s="6">
        <v>10000</v>
      </c>
      <c r="C31" s="7">
        <v>2500</v>
      </c>
      <c r="D31" s="7">
        <v>1500</v>
      </c>
      <c r="E31" s="7">
        <v>1000</v>
      </c>
      <c r="F31" s="7">
        <v>500</v>
      </c>
      <c r="G31" s="7">
        <v>300</v>
      </c>
      <c r="I31" s="16">
        <f t="shared" si="0"/>
      </c>
    </row>
    <row r="32" spans="1:9" s="5" customFormat="1" ht="13.5" customHeight="1">
      <c r="A32" s="9">
        <v>31</v>
      </c>
      <c r="B32" s="6">
        <v>999999</v>
      </c>
      <c r="C32" s="7">
        <f>25%*Einkommen</f>
        <v>0</v>
      </c>
      <c r="D32" s="7">
        <f>15%*Einkommen</f>
        <v>0</v>
      </c>
      <c r="E32" s="7">
        <f>10%*Einkommen</f>
        <v>0</v>
      </c>
      <c r="F32" s="7">
        <f>5%*Einkommen</f>
        <v>0</v>
      </c>
      <c r="G32" s="7">
        <f>3%*Einkommen</f>
        <v>0</v>
      </c>
      <c r="I32" s="16">
        <f t="shared" si="0"/>
      </c>
    </row>
    <row r="33" spans="1:9" s="5" customFormat="1" ht="13.5" customHeight="1">
      <c r="A33" s="24"/>
      <c r="B33" s="25"/>
      <c r="C33" s="26"/>
      <c r="D33" s="26"/>
      <c r="E33" s="26"/>
      <c r="F33" s="26"/>
      <c r="G33" s="26"/>
      <c r="I33" s="27"/>
    </row>
    <row r="34" spans="2:7" s="5" customFormat="1" ht="13.5" customHeight="1">
      <c r="B34" s="17" t="s">
        <v>7</v>
      </c>
      <c r="C34" s="29">
        <f>MaßgeblichesEinkommen</f>
        <v>0</v>
      </c>
      <c r="D34" s="13"/>
      <c r="E34" s="13"/>
      <c r="F34" s="13"/>
      <c r="G34" s="13"/>
    </row>
    <row r="35" spans="2:7" s="5" customFormat="1" ht="13.5" customHeight="1">
      <c r="B35" s="17" t="s">
        <v>23</v>
      </c>
      <c r="C35" s="18">
        <f>MAX(I2:I32)</f>
        <v>1</v>
      </c>
      <c r="D35" s="17" t="str">
        <f>IF(Einkommen&gt;B31,"über "&amp;B31&amp;",00 EUR",IF(Einkommen&lt;=B2,0,VLOOKUP(C35-1,A2:B32,2)+1)&amp;",00 EUR bis "&amp;VLOOKUP(C35,A2:B32,2)&amp;",00 EUR")</f>
        <v>0,00 EUR bis 750,00 EUR</v>
      </c>
      <c r="E35" s="19"/>
      <c r="G35" s="14"/>
    </row>
    <row r="36" spans="2:7" s="5" customFormat="1" ht="13.5" customHeight="1">
      <c r="B36" s="12" t="s">
        <v>22</v>
      </c>
      <c r="C36" s="5" t="e">
        <f>AnzWeitereBerechtigte</f>
        <v>#REF!</v>
      </c>
      <c r="D36" s="13"/>
      <c r="E36" s="13"/>
      <c r="F36" s="13"/>
      <c r="G36" s="13"/>
    </row>
    <row r="37" spans="2:7" s="5" customFormat="1" ht="13.5" customHeight="1">
      <c r="B37" s="12" t="s">
        <v>24</v>
      </c>
      <c r="C37" s="5">
        <f>IF(AND(BeginnDat-GebDatJM&gt;6574,D37&gt;14)=TRUE,14,IF(D37&lt;1,1,D37))</f>
        <v>1</v>
      </c>
      <c r="D37" s="28">
        <f>VorlEinkommensgruppe-IF(AND(VorlEinkommensgruppe&gt;=2,VorlEinkommensgruppe&lt;=7)=TRUE,C36*2,IF(AND(VorlEinkommensgruppe&gt;=8,VorlEinkommensgruppe&lt;=20)=TRUE,C36,0))</f>
        <v>1</v>
      </c>
      <c r="F37" s="13"/>
      <c r="G37" s="13"/>
    </row>
    <row r="38" spans="2:7" s="5" customFormat="1" ht="13.5" customHeight="1">
      <c r="B38" s="17" t="s">
        <v>26</v>
      </c>
      <c r="C38" s="20">
        <f>VLOOKUP(MaßgeblEinkommensgruppe,A2:G32,3)</f>
        <v>0</v>
      </c>
      <c r="D38" s="20">
        <f>VLOOKUP(MaßgeblEinkommensgruppe,A2:G32,4)</f>
        <v>0</v>
      </c>
      <c r="E38" s="20">
        <f>VLOOKUP(MaßgeblEinkommensgruppe,A2:G32,5)</f>
        <v>0</v>
      </c>
      <c r="F38" s="20">
        <f>VLOOKUP(MaßgeblEinkommensgruppe,A2:G32,6)</f>
        <v>0</v>
      </c>
      <c r="G38" s="20">
        <f>VLOOKUP(MaßgeblEinkommensgruppe,A2:G32,7)</f>
        <v>0</v>
      </c>
    </row>
    <row r="39" spans="2:7" s="5" customFormat="1" ht="15.75" customHeight="1">
      <c r="B39" s="12"/>
      <c r="C39" s="13"/>
      <c r="D39" s="13"/>
      <c r="E39" s="13"/>
      <c r="F39" s="13"/>
      <c r="G39" s="13"/>
    </row>
    <row r="40" spans="2:7" s="5" customFormat="1" ht="15.75" customHeight="1">
      <c r="B40" s="12"/>
      <c r="C40" s="13"/>
      <c r="D40" s="13"/>
      <c r="E40" s="13"/>
      <c r="F40" s="13"/>
      <c r="G40" s="13"/>
    </row>
    <row r="41" spans="2:7" s="5" customFormat="1" ht="15.75" customHeight="1">
      <c r="B41" s="12"/>
      <c r="C41" s="13"/>
      <c r="D41" s="13"/>
      <c r="E41" s="13"/>
      <c r="F41" s="13"/>
      <c r="G41" s="13"/>
    </row>
    <row r="42" spans="2:7" s="5" customFormat="1" ht="15.75" customHeight="1">
      <c r="B42" s="12"/>
      <c r="C42" s="13"/>
      <c r="D42" s="13"/>
      <c r="E42" s="13"/>
      <c r="F42" s="13"/>
      <c r="G42" s="13"/>
    </row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&amp;R&amp;8&amp;F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5" sqref="G15"/>
    </sheetView>
  </sheetViews>
  <sheetFormatPr defaultColWidth="11.421875" defaultRowHeight="12.75"/>
  <cols>
    <col min="1" max="1" width="6.8515625" style="1" bestFit="1" customWidth="1"/>
    <col min="2" max="2" width="26.421875" style="2" bestFit="1" customWidth="1"/>
    <col min="3" max="6" width="13.00390625" style="3" bestFit="1" customWidth="1"/>
    <col min="7" max="7" width="13.8515625" style="3" customWidth="1"/>
    <col min="8" max="8" width="11.421875" style="1" customWidth="1"/>
    <col min="9" max="9" width="18.7109375" style="1" customWidth="1"/>
    <col min="10" max="16384" width="11.421875" style="1" customWidth="1"/>
  </cols>
  <sheetData>
    <row r="1" spans="1:9" s="4" customFormat="1" ht="20.25">
      <c r="A1" s="8" t="s">
        <v>0</v>
      </c>
      <c r="B1" s="8" t="s">
        <v>35</v>
      </c>
      <c r="C1" s="10" t="s">
        <v>36</v>
      </c>
      <c r="D1" s="10" t="s">
        <v>37</v>
      </c>
      <c r="E1" s="10" t="s">
        <v>38</v>
      </c>
      <c r="F1" s="10" t="s">
        <v>39</v>
      </c>
      <c r="G1" s="11"/>
      <c r="I1" s="15" t="s">
        <v>8</v>
      </c>
    </row>
    <row r="2" spans="1:9" s="5" customFormat="1" ht="13.5" customHeight="1">
      <c r="A2" s="9">
        <v>1</v>
      </c>
      <c r="B2" s="6">
        <v>1300</v>
      </c>
      <c r="C2" s="7">
        <v>204</v>
      </c>
      <c r="D2" s="7">
        <v>247</v>
      </c>
      <c r="E2" s="7">
        <v>291</v>
      </c>
      <c r="F2" s="7">
        <v>335</v>
      </c>
      <c r="G2" s="7"/>
      <c r="I2" s="16" t="e">
        <f>IF(ZV_Einkommen&lt;=B2,A2,"")</f>
        <v>#REF!</v>
      </c>
    </row>
    <row r="3" spans="1:9" s="5" customFormat="1" ht="13.5" customHeight="1">
      <c r="A3" s="9">
        <v>2</v>
      </c>
      <c r="B3" s="6">
        <v>1500</v>
      </c>
      <c r="C3" s="7">
        <v>219</v>
      </c>
      <c r="D3" s="7">
        <v>265</v>
      </c>
      <c r="E3" s="7">
        <v>312</v>
      </c>
      <c r="F3" s="7">
        <v>359</v>
      </c>
      <c r="G3" s="7"/>
      <c r="I3" s="16" t="e">
        <f aca="true" t="shared" si="0" ref="I3:I15">IF(AND(ZV_Einkommen&lt;=B3,ZV_Einkommen&gt;B2)=TRUE,A3,"")</f>
        <v>#REF!</v>
      </c>
    </row>
    <row r="4" spans="1:9" s="5" customFormat="1" ht="13.5" customHeight="1">
      <c r="A4" s="9">
        <v>3</v>
      </c>
      <c r="B4" s="6">
        <v>1700</v>
      </c>
      <c r="C4" s="7">
        <v>233</v>
      </c>
      <c r="D4" s="7">
        <v>282</v>
      </c>
      <c r="E4" s="7">
        <v>332</v>
      </c>
      <c r="F4" s="7">
        <v>382</v>
      </c>
      <c r="G4" s="7"/>
      <c r="I4" s="16" t="e">
        <f t="shared" si="0"/>
        <v>#REF!</v>
      </c>
    </row>
    <row r="5" spans="1:9" s="5" customFormat="1" ht="13.5" customHeight="1">
      <c r="A5" s="9">
        <v>4</v>
      </c>
      <c r="B5" s="6">
        <v>1900</v>
      </c>
      <c r="C5" s="7">
        <v>247</v>
      </c>
      <c r="D5" s="7">
        <v>299</v>
      </c>
      <c r="E5" s="7">
        <v>353</v>
      </c>
      <c r="F5" s="7">
        <v>406</v>
      </c>
      <c r="G5" s="7"/>
      <c r="I5" s="16" t="e">
        <f t="shared" si="0"/>
        <v>#REF!</v>
      </c>
    </row>
    <row r="6" spans="1:9" s="5" customFormat="1" ht="13.5" customHeight="1">
      <c r="A6" s="9">
        <v>5</v>
      </c>
      <c r="B6" s="6">
        <v>2100</v>
      </c>
      <c r="C6" s="7">
        <v>262</v>
      </c>
      <c r="D6" s="7">
        <v>317</v>
      </c>
      <c r="E6" s="7">
        <v>373</v>
      </c>
      <c r="F6" s="7">
        <v>429</v>
      </c>
      <c r="G6" s="7"/>
      <c r="I6" s="16" t="e">
        <f t="shared" si="0"/>
        <v>#REF!</v>
      </c>
    </row>
    <row r="7" spans="1:9" s="5" customFormat="1" ht="13.5" customHeight="1">
      <c r="A7" s="9">
        <v>6</v>
      </c>
      <c r="B7" s="6">
        <v>2300</v>
      </c>
      <c r="C7" s="7">
        <v>276</v>
      </c>
      <c r="D7" s="7">
        <v>334</v>
      </c>
      <c r="E7" s="7">
        <v>393</v>
      </c>
      <c r="F7" s="7">
        <v>453</v>
      </c>
      <c r="G7" s="7"/>
      <c r="I7" s="16" t="e">
        <f t="shared" si="0"/>
        <v>#REF!</v>
      </c>
    </row>
    <row r="8" spans="1:9" s="5" customFormat="1" ht="13.5" customHeight="1">
      <c r="A8" s="9">
        <v>7</v>
      </c>
      <c r="B8" s="6">
        <v>2500</v>
      </c>
      <c r="C8" s="7">
        <v>290</v>
      </c>
      <c r="D8" s="7">
        <v>351</v>
      </c>
      <c r="E8" s="7">
        <v>414</v>
      </c>
      <c r="F8" s="7">
        <v>476</v>
      </c>
      <c r="G8" s="7"/>
      <c r="I8" s="16" t="e">
        <f t="shared" si="0"/>
        <v>#REF!</v>
      </c>
    </row>
    <row r="9" spans="1:9" s="5" customFormat="1" ht="13.5" customHeight="1">
      <c r="A9" s="9">
        <v>8</v>
      </c>
      <c r="B9" s="6">
        <v>2800</v>
      </c>
      <c r="C9" s="7">
        <v>306</v>
      </c>
      <c r="D9" s="7">
        <v>371</v>
      </c>
      <c r="E9" s="7">
        <v>437</v>
      </c>
      <c r="F9" s="7">
        <v>503</v>
      </c>
      <c r="G9" s="7"/>
      <c r="I9" s="16" t="e">
        <f t="shared" si="0"/>
        <v>#REF!</v>
      </c>
    </row>
    <row r="10" spans="1:9" s="5" customFormat="1" ht="13.5" customHeight="1">
      <c r="A10" s="9">
        <v>9</v>
      </c>
      <c r="B10" s="6">
        <v>3200</v>
      </c>
      <c r="C10" s="7">
        <v>327</v>
      </c>
      <c r="D10" s="7">
        <v>396</v>
      </c>
      <c r="E10" s="7">
        <v>466</v>
      </c>
      <c r="F10" s="7">
        <v>536</v>
      </c>
      <c r="G10" s="7"/>
      <c r="I10" s="16" t="e">
        <f t="shared" si="0"/>
        <v>#REF!</v>
      </c>
    </row>
    <row r="11" spans="1:9" s="5" customFormat="1" ht="13.5" customHeight="1">
      <c r="A11" s="9">
        <v>10</v>
      </c>
      <c r="B11" s="6">
        <v>3600</v>
      </c>
      <c r="C11" s="7">
        <v>347</v>
      </c>
      <c r="D11" s="7">
        <v>420</v>
      </c>
      <c r="E11" s="7">
        <v>495</v>
      </c>
      <c r="F11" s="7">
        <v>570</v>
      </c>
      <c r="G11" s="7"/>
      <c r="I11" s="16" t="e">
        <f t="shared" si="0"/>
        <v>#REF!</v>
      </c>
    </row>
    <row r="12" spans="1:9" s="5" customFormat="1" ht="13.5" customHeight="1">
      <c r="A12" s="9">
        <v>11</v>
      </c>
      <c r="B12" s="6">
        <v>4000</v>
      </c>
      <c r="C12" s="7">
        <v>368</v>
      </c>
      <c r="D12" s="7">
        <v>445</v>
      </c>
      <c r="E12" s="7">
        <v>524</v>
      </c>
      <c r="F12" s="7">
        <v>603</v>
      </c>
      <c r="G12" s="7"/>
      <c r="I12" s="16" t="e">
        <f t="shared" si="0"/>
        <v>#REF!</v>
      </c>
    </row>
    <row r="13" spans="1:9" s="5" customFormat="1" ht="13.5" customHeight="1">
      <c r="A13" s="9">
        <v>12</v>
      </c>
      <c r="B13" s="6">
        <v>4400</v>
      </c>
      <c r="C13" s="7">
        <v>388</v>
      </c>
      <c r="D13" s="7">
        <v>470</v>
      </c>
      <c r="E13" s="7">
        <v>553</v>
      </c>
      <c r="F13" s="7">
        <v>637</v>
      </c>
      <c r="G13" s="7"/>
      <c r="I13" s="16" t="e">
        <f t="shared" si="0"/>
        <v>#REF!</v>
      </c>
    </row>
    <row r="14" spans="1:9" s="5" customFormat="1" ht="13.5" customHeight="1">
      <c r="A14" s="9">
        <v>13</v>
      </c>
      <c r="B14" s="6">
        <v>4800</v>
      </c>
      <c r="C14" s="7">
        <v>408</v>
      </c>
      <c r="D14" s="7">
        <v>494</v>
      </c>
      <c r="E14" s="7">
        <v>582</v>
      </c>
      <c r="F14" s="7">
        <v>670</v>
      </c>
      <c r="G14" s="7"/>
      <c r="I14" s="16" t="e">
        <f t="shared" si="0"/>
        <v>#REF!</v>
      </c>
    </row>
    <row r="15" spans="1:9" s="5" customFormat="1" ht="13.5" customHeight="1">
      <c r="A15" s="9">
        <v>14</v>
      </c>
      <c r="B15" s="6">
        <v>999999</v>
      </c>
      <c r="C15" s="7" t="s">
        <v>50</v>
      </c>
      <c r="D15" s="7" t="s">
        <v>50</v>
      </c>
      <c r="E15" s="7" t="s">
        <v>50</v>
      </c>
      <c r="F15" s="7" t="s">
        <v>50</v>
      </c>
      <c r="G15" s="7"/>
      <c r="I15" s="16" t="e">
        <f t="shared" si="0"/>
        <v>#REF!</v>
      </c>
    </row>
    <row r="16" spans="1:9" s="5" customFormat="1" ht="13.5" customHeight="1">
      <c r="A16" s="24"/>
      <c r="B16" s="25"/>
      <c r="C16" s="26"/>
      <c r="D16" s="26"/>
      <c r="E16" s="26"/>
      <c r="F16" s="26"/>
      <c r="G16" s="26"/>
      <c r="I16" s="27"/>
    </row>
    <row r="17" spans="2:7" s="5" customFormat="1" ht="13.5" customHeight="1">
      <c r="B17" s="17" t="s">
        <v>7</v>
      </c>
      <c r="C17" s="29" t="e">
        <f>UHEinkommen</f>
        <v>#REF!</v>
      </c>
      <c r="D17" s="13"/>
      <c r="E17" s="13"/>
      <c r="F17" s="13"/>
      <c r="G17" s="13"/>
    </row>
    <row r="18" spans="2:7" s="5" customFormat="1" ht="13.5" customHeight="1">
      <c r="B18" s="17" t="s">
        <v>23</v>
      </c>
      <c r="C18" s="18" t="e">
        <f>MAX(I2:I15)</f>
        <v>#REF!</v>
      </c>
      <c r="D18" s="17" t="e">
        <f>IF(ZV_Einkommen&gt;B14,"über "&amp;B14&amp;",00 EUR",IF(ZV_Einkommen&lt;=B2,0,VLOOKUP(C18-1,A2:B15,2)+1)&amp;" - "&amp;VLOOKUP(C18,A2:B15,2)&amp;" EUR")</f>
        <v>#REF!</v>
      </c>
      <c r="E18" s="19"/>
      <c r="G18" s="14"/>
    </row>
    <row r="19" spans="2:7" s="5" customFormat="1" ht="13.5" customHeight="1">
      <c r="B19" s="12" t="s">
        <v>22</v>
      </c>
      <c r="C19" s="5" t="e">
        <f>ZV_AnzUHBerechtigte</f>
        <v>#REF!</v>
      </c>
      <c r="D19" s="13"/>
      <c r="E19" s="13"/>
      <c r="F19" s="13"/>
      <c r="G19" s="13"/>
    </row>
    <row r="20" spans="2:7" s="5" customFormat="1" ht="13.5" customHeight="1">
      <c r="B20" s="12" t="s">
        <v>24</v>
      </c>
      <c r="C20" s="5" t="e">
        <f>Berechnung!#REF!</f>
        <v>#REF!</v>
      </c>
      <c r="D20" s="28"/>
      <c r="F20" s="13"/>
      <c r="G20" s="13"/>
    </row>
    <row r="21" spans="2:7" s="5" customFormat="1" ht="13.5" customHeight="1">
      <c r="B21" s="17" t="s">
        <v>41</v>
      </c>
      <c r="C21" s="20" t="e">
        <f>VLOOKUP(ZV_MaßgeblEinkGruppe,A2:G15,3)</f>
        <v>#REF!</v>
      </c>
      <c r="D21" s="20" t="e">
        <f>VLOOKUP(ZV_MaßgeblEinkGruppe,A2:G15,4)</f>
        <v>#REF!</v>
      </c>
      <c r="E21" s="20" t="e">
        <f>VLOOKUP(ZV_MaßgeblEinkGruppe,A2:G15,5)</f>
        <v>#REF!</v>
      </c>
      <c r="F21" s="20" t="e">
        <f>VLOOKUP(ZV_MaßgeblEinkGruppe,A2:G15,6)</f>
        <v>#REF!</v>
      </c>
      <c r="G21" s="20"/>
    </row>
    <row r="22" spans="2:15" s="5" customFormat="1" ht="15.75" customHeight="1">
      <c r="B22" s="12"/>
      <c r="C22" s="13"/>
      <c r="D22" s="13"/>
      <c r="E22" s="13"/>
      <c r="F22" s="13"/>
      <c r="G22" s="13"/>
      <c r="H22" s="33"/>
      <c r="I22" s="33"/>
      <c r="J22" s="33"/>
      <c r="K22" s="33"/>
      <c r="L22" s="33"/>
      <c r="M22" s="33"/>
      <c r="N22" s="33"/>
      <c r="O22" s="33"/>
    </row>
    <row r="23" spans="2:6" s="5" customFormat="1" ht="9.75">
      <c r="B23" s="12"/>
      <c r="C23" s="13" t="s">
        <v>48</v>
      </c>
      <c r="D23" s="13" t="s">
        <v>40</v>
      </c>
      <c r="E23" s="13" t="s">
        <v>49</v>
      </c>
      <c r="F23" s="13"/>
    </row>
    <row r="24" spans="2:12" s="5" customFormat="1" ht="9.75">
      <c r="B24" s="12" t="s">
        <v>42</v>
      </c>
      <c r="C24" s="13" t="e">
        <f>IF(GebDatW1&lt;&gt;"",BeginnDat-GebDatW1,"")</f>
        <v>#REF!</v>
      </c>
      <c r="D24" s="13" t="e">
        <f>IF(AlterKind1&lt;&gt;"",IF(AlterKind1&gt;6574,4,IF(AlterKind1&gt;4382,3,IF(AlterKind1&gt;2191,2,1))),"")</f>
        <v>#REF!</v>
      </c>
      <c r="E24" s="26" t="e">
        <f aca="true" t="shared" si="1" ref="E24:E29">IF(D24=1,UHStufe1,IF(D24=2,UHStufe2,IF(D24=3,UHStufe3,IF(D24=4,UHStufe4,0))))</f>
        <v>#REF!</v>
      </c>
      <c r="F24" s="13"/>
      <c r="G24" s="14"/>
      <c r="J24" s="30"/>
      <c r="K24" s="30"/>
      <c r="L24" s="30"/>
    </row>
    <row r="25" spans="2:12" s="5" customFormat="1" ht="9.75">
      <c r="B25" s="12" t="s">
        <v>43</v>
      </c>
      <c r="C25" s="13" t="e">
        <f>IF(GebDatW2&lt;&gt;"",BeginnDat-GebDatW2,"")</f>
        <v>#REF!</v>
      </c>
      <c r="D25" s="13" t="e">
        <f>IF(AlterKind2&lt;&gt;"",IF(AlterKind2&gt;6574,4,IF(AlterKind2&gt;4382,3,IF(AlterKind2&gt;2191,2,1))),"")</f>
        <v>#REF!</v>
      </c>
      <c r="E25" s="26" t="e">
        <f t="shared" si="1"/>
        <v>#REF!</v>
      </c>
      <c r="F25" s="13"/>
      <c r="G25" s="14"/>
      <c r="J25" s="30"/>
      <c r="K25" s="30"/>
      <c r="L25" s="30"/>
    </row>
    <row r="26" spans="2:12" s="5" customFormat="1" ht="9.75">
      <c r="B26" s="12" t="s">
        <v>44</v>
      </c>
      <c r="C26" s="13" t="e">
        <f>IF(GebDatW3&lt;&gt;"",BeginnDat-GebDatW3,"")</f>
        <v>#REF!</v>
      </c>
      <c r="D26" s="13" t="e">
        <f>IF(AlterKind3&lt;&gt;"",IF(AlterKind3&gt;6574,4,IF(AlterKind3&gt;4382,3,IF(AlterKind3&gt;2191,2,1))),"")</f>
        <v>#REF!</v>
      </c>
      <c r="E26" s="26" t="e">
        <f t="shared" si="1"/>
        <v>#REF!</v>
      </c>
      <c r="F26" s="13"/>
      <c r="G26" s="32"/>
      <c r="J26" s="30"/>
      <c r="K26" s="30"/>
      <c r="L26" s="30"/>
    </row>
    <row r="27" spans="2:12" s="5" customFormat="1" ht="9.75">
      <c r="B27" s="12" t="s">
        <v>45</v>
      </c>
      <c r="C27" s="13" t="e">
        <f>IF(GebDatW4&lt;&gt;"",BeginnDat-GebDatW4,"")</f>
        <v>#REF!</v>
      </c>
      <c r="D27" s="13" t="e">
        <f>IF(AlterKind4&lt;&gt;"",IF(AlterKind4&gt;6574,4,IF(AlterKind4&gt;4382,3,IF(AlterKind4&gt;2191,2,1))),"")</f>
        <v>#REF!</v>
      </c>
      <c r="E27" s="26" t="e">
        <f t="shared" si="1"/>
        <v>#REF!</v>
      </c>
      <c r="F27" s="13"/>
      <c r="G27" s="32"/>
      <c r="J27" s="30"/>
      <c r="K27" s="30"/>
      <c r="L27" s="30"/>
    </row>
    <row r="28" spans="2:12" s="5" customFormat="1" ht="9.75">
      <c r="B28" s="12" t="s">
        <v>46</v>
      </c>
      <c r="C28" s="13" t="e">
        <f>IF(GebDatW5&lt;&gt;"",BeginnDat-GebDatW5,"")</f>
        <v>#REF!</v>
      </c>
      <c r="D28" s="13" t="e">
        <f>IF(AlterKind5&lt;&gt;"",IF(AlterKind5&gt;6574,4,IF(AlterKind5&gt;4382,3,IF(AlterKind5&gt;2191,2,1))),"")</f>
        <v>#REF!</v>
      </c>
      <c r="E28" s="26" t="e">
        <f t="shared" si="1"/>
        <v>#REF!</v>
      </c>
      <c r="F28" s="13"/>
      <c r="G28" s="32"/>
      <c r="J28" s="30"/>
      <c r="K28" s="30"/>
      <c r="L28" s="30"/>
    </row>
    <row r="29" spans="2:12" s="5" customFormat="1" ht="9.75">
      <c r="B29" s="12" t="s">
        <v>47</v>
      </c>
      <c r="C29" s="13" t="e">
        <f>IF(GebDatW6&lt;&gt;"",BeginnDat-GebDatW6,"")</f>
        <v>#REF!</v>
      </c>
      <c r="D29" s="13" t="e">
        <f>IF(AlterKind6&lt;&gt;"",IF(AlterKind6&gt;6574,4,IF(AlterKind6&gt;4382,3,IF(AlterKind6&gt;2191,2,1))),"")</f>
        <v>#REF!</v>
      </c>
      <c r="E29" s="26" t="e">
        <f t="shared" si="1"/>
        <v>#REF!</v>
      </c>
      <c r="F29" s="13"/>
      <c r="G29" s="32"/>
      <c r="J29" s="30"/>
      <c r="K29" s="30"/>
      <c r="L29" s="30"/>
    </row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&amp;R&amp;8&amp;F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23" customWidth="1"/>
    <col min="2" max="2" width="40.00390625" style="0" bestFit="1" customWidth="1"/>
    <col min="3" max="3" width="28.421875" style="0" bestFit="1" customWidth="1"/>
  </cols>
  <sheetData>
    <row r="1" spans="1:5" ht="12.75">
      <c r="A1" s="22" t="s">
        <v>10</v>
      </c>
      <c r="C1" t="s">
        <v>25</v>
      </c>
      <c r="D1" s="21" t="s">
        <v>18</v>
      </c>
      <c r="E1">
        <v>1</v>
      </c>
    </row>
    <row r="2" spans="1:3" ht="12.75">
      <c r="A2" s="23">
        <v>1</v>
      </c>
      <c r="B2" t="s">
        <v>11</v>
      </c>
      <c r="C2" t="s">
        <v>34</v>
      </c>
    </row>
    <row r="3" spans="1:3" ht="12.75">
      <c r="A3" s="23">
        <v>2</v>
      </c>
      <c r="B3" t="s">
        <v>12</v>
      </c>
      <c r="C3" t="s">
        <v>29</v>
      </c>
    </row>
    <row r="4" spans="1:3" ht="12.75">
      <c r="A4" s="23">
        <v>3</v>
      </c>
      <c r="B4" t="s">
        <v>13</v>
      </c>
      <c r="C4" t="s">
        <v>30</v>
      </c>
    </row>
    <row r="5" spans="1:3" ht="12.75">
      <c r="A5" s="23">
        <v>4</v>
      </c>
      <c r="B5" t="s">
        <v>14</v>
      </c>
      <c r="C5" t="s">
        <v>31</v>
      </c>
    </row>
    <row r="6" spans="1:3" ht="12.75">
      <c r="A6" s="23">
        <v>5</v>
      </c>
      <c r="B6" t="s">
        <v>15</v>
      </c>
      <c r="C6" t="s">
        <v>34</v>
      </c>
    </row>
    <row r="7" spans="1:3" ht="12.75">
      <c r="A7" s="23">
        <v>6</v>
      </c>
      <c r="B7" t="s">
        <v>16</v>
      </c>
      <c r="C7" t="s">
        <v>32</v>
      </c>
    </row>
    <row r="8" spans="1:3" ht="12.75">
      <c r="A8" s="23">
        <v>7</v>
      </c>
      <c r="B8" t="s">
        <v>17</v>
      </c>
      <c r="C8" t="s">
        <v>33</v>
      </c>
    </row>
    <row r="12" ht="12.75">
      <c r="A12" s="22"/>
    </row>
    <row r="13" ht="12.75">
      <c r="C13" s="31"/>
    </row>
    <row r="14" ht="12.75">
      <c r="C14" s="31"/>
    </row>
    <row r="15" ht="12.75">
      <c r="C15" s="31"/>
    </row>
    <row r="16" ht="12.75">
      <c r="C16" s="31"/>
    </row>
    <row r="17" ht="12.75">
      <c r="C17" s="31"/>
    </row>
    <row r="18" ht="12.75">
      <c r="C18" s="31"/>
    </row>
    <row r="19" ht="12.75">
      <c r="C19" s="31"/>
    </row>
    <row r="20" ht="12.75">
      <c r="C20" s="31"/>
    </row>
    <row r="21" ht="12.75">
      <c r="C21" s="31"/>
    </row>
    <row r="22" ht="12.75">
      <c r="C22" s="3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Kehling, Andrea</dc:creator>
  <cp:keywords/>
  <dc:description/>
  <cp:lastModifiedBy>Kehling, Andrea</cp:lastModifiedBy>
  <cp:lastPrinted>2014-12-12T07:36:36Z</cp:lastPrinted>
  <dcterms:created xsi:type="dcterms:W3CDTF">2005-09-07T11:52:11Z</dcterms:created>
  <dcterms:modified xsi:type="dcterms:W3CDTF">2015-04-07T09:31:55Z</dcterms:modified>
  <cp:category/>
  <cp:version/>
  <cp:contentType/>
  <cp:contentStatus/>
</cp:coreProperties>
</file>