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.Haussmann\Desktop\"/>
    </mc:Choice>
  </mc:AlternateContent>
  <xr:revisionPtr revIDLastSave="0" documentId="13_ncr:1_{A7AF4C95-524D-46CA-A749-B743CE8B6101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Gesamtübersicht" sheetId="1" r:id="rId1"/>
    <sheet name="Berechnung" sheetId="3" state="hidden" r:id="rId2"/>
  </sheets>
  <definedNames>
    <definedName name="BERLISTE">Berechnung!$A$2:$F$20</definedName>
    <definedName name="_xlnm.Print_Area" localSheetId="0">Gesamtübersicht!$C$1:$AT$27</definedName>
    <definedName name="FaktorUrlaubstage">Berechnung!$C$36</definedName>
    <definedName name="Leitungszeit">Gesamtübersicht!$AS$20</definedName>
    <definedName name="Urlaubstage">Berechnung!$C$35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8" i="1" l="1"/>
  <c r="AR17" i="1" l="1"/>
  <c r="E8" i="1" l="1"/>
  <c r="E9" i="1"/>
  <c r="E10" i="1"/>
  <c r="E11" i="1"/>
  <c r="E12" i="1"/>
  <c r="E13" i="1"/>
  <c r="E14" i="1"/>
  <c r="E15" i="1"/>
  <c r="E16" i="1"/>
  <c r="E17" i="1"/>
  <c r="E18" i="1"/>
  <c r="E7" i="1"/>
  <c r="G8" i="1"/>
  <c r="G9" i="1"/>
  <c r="G10" i="1"/>
  <c r="G11" i="1"/>
  <c r="G12" i="1"/>
  <c r="G13" i="1"/>
  <c r="G14" i="1"/>
  <c r="G15" i="1"/>
  <c r="G16" i="1"/>
  <c r="G17" i="1"/>
  <c r="G18" i="1"/>
  <c r="G7" i="1"/>
  <c r="I8" i="1"/>
  <c r="I9" i="1"/>
  <c r="I10" i="1"/>
  <c r="I11" i="1"/>
  <c r="I12" i="1"/>
  <c r="I13" i="1"/>
  <c r="I14" i="1"/>
  <c r="I15" i="1"/>
  <c r="I16" i="1"/>
  <c r="I17" i="1"/>
  <c r="I18" i="1"/>
  <c r="I7" i="1"/>
  <c r="K8" i="1"/>
  <c r="K9" i="1"/>
  <c r="K10" i="1"/>
  <c r="K11" i="1"/>
  <c r="K12" i="1"/>
  <c r="K13" i="1"/>
  <c r="K14" i="1"/>
  <c r="K15" i="1"/>
  <c r="K16" i="1"/>
  <c r="K17" i="1"/>
  <c r="K18" i="1"/>
  <c r="K7" i="1"/>
  <c r="M8" i="1"/>
  <c r="M9" i="1"/>
  <c r="M10" i="1"/>
  <c r="M11" i="1"/>
  <c r="M12" i="1"/>
  <c r="M13" i="1"/>
  <c r="M14" i="1"/>
  <c r="M15" i="1"/>
  <c r="M16" i="1"/>
  <c r="M17" i="1"/>
  <c r="M18" i="1"/>
  <c r="M7" i="1"/>
  <c r="O8" i="1"/>
  <c r="O9" i="1"/>
  <c r="O10" i="1"/>
  <c r="O11" i="1"/>
  <c r="O12" i="1"/>
  <c r="O13" i="1"/>
  <c r="O14" i="1"/>
  <c r="O15" i="1"/>
  <c r="O16" i="1"/>
  <c r="O17" i="1"/>
  <c r="O18" i="1"/>
  <c r="O7" i="1"/>
  <c r="Q8" i="1"/>
  <c r="Q9" i="1"/>
  <c r="Q10" i="1"/>
  <c r="Q11" i="1"/>
  <c r="Q12" i="1"/>
  <c r="Q13" i="1"/>
  <c r="Q14" i="1"/>
  <c r="Q15" i="1"/>
  <c r="Q16" i="1"/>
  <c r="Q17" i="1"/>
  <c r="Q18" i="1"/>
  <c r="Q7" i="1"/>
  <c r="S8" i="1"/>
  <c r="S9" i="1"/>
  <c r="S10" i="1"/>
  <c r="S11" i="1"/>
  <c r="S12" i="1"/>
  <c r="S13" i="1"/>
  <c r="S14" i="1"/>
  <c r="S15" i="1"/>
  <c r="S16" i="1"/>
  <c r="S17" i="1"/>
  <c r="S18" i="1"/>
  <c r="S7" i="1"/>
  <c r="U8" i="1"/>
  <c r="U9" i="1"/>
  <c r="U10" i="1"/>
  <c r="U11" i="1"/>
  <c r="U12" i="1"/>
  <c r="U13" i="1"/>
  <c r="U14" i="1"/>
  <c r="U15" i="1"/>
  <c r="U16" i="1"/>
  <c r="U17" i="1"/>
  <c r="U18" i="1"/>
  <c r="U7" i="1"/>
  <c r="W8" i="1"/>
  <c r="W9" i="1"/>
  <c r="W10" i="1"/>
  <c r="W11" i="1"/>
  <c r="W12" i="1"/>
  <c r="W13" i="1"/>
  <c r="W14" i="1"/>
  <c r="W15" i="1"/>
  <c r="W16" i="1"/>
  <c r="W17" i="1"/>
  <c r="W18" i="1"/>
  <c r="W7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C8" i="1"/>
  <c r="AC9" i="1"/>
  <c r="AC10" i="1"/>
  <c r="AC11" i="1"/>
  <c r="AC12" i="1"/>
  <c r="AC13" i="1"/>
  <c r="AC14" i="1"/>
  <c r="AC15" i="1"/>
  <c r="AC16" i="1"/>
  <c r="AC17" i="1"/>
  <c r="AC18" i="1"/>
  <c r="AC7" i="1"/>
  <c r="AA8" i="1"/>
  <c r="AA9" i="1"/>
  <c r="AA10" i="1"/>
  <c r="AA11" i="1"/>
  <c r="AA12" i="1"/>
  <c r="AA13" i="1"/>
  <c r="AA14" i="1"/>
  <c r="AA15" i="1"/>
  <c r="AA16" i="1"/>
  <c r="AA17" i="1"/>
  <c r="AA18" i="1"/>
  <c r="AA7" i="1"/>
  <c r="Y8" i="1"/>
  <c r="Y9" i="1"/>
  <c r="Y10" i="1"/>
  <c r="Y11" i="1"/>
  <c r="Y12" i="1"/>
  <c r="Y13" i="1"/>
  <c r="Y14" i="1"/>
  <c r="Y15" i="1"/>
  <c r="Y16" i="1"/>
  <c r="Y17" i="1"/>
  <c r="Y18" i="1"/>
  <c r="Y7" i="1"/>
  <c r="H13" i="3" l="1"/>
  <c r="B42" i="3" l="1"/>
  <c r="AU13" i="1" l="1"/>
  <c r="AU8" i="1"/>
  <c r="AU9" i="1"/>
  <c r="AU12" i="1"/>
  <c r="AU14" i="1"/>
  <c r="AU15" i="1"/>
  <c r="AU16" i="1"/>
  <c r="AU11" i="1"/>
  <c r="AU18" i="1"/>
  <c r="AI7" i="1"/>
  <c r="AI12" i="1"/>
  <c r="AK12" i="1" s="1"/>
  <c r="AI13" i="1"/>
  <c r="AK13" i="1" s="1"/>
  <c r="AI14" i="1"/>
  <c r="AK14" i="1" s="1"/>
  <c r="AI15" i="1"/>
  <c r="AK15" i="1" s="1"/>
  <c r="AI16" i="1"/>
  <c r="AK16" i="1" s="1"/>
  <c r="AI17" i="1"/>
  <c r="AK17" i="1" s="1"/>
  <c r="AI8" i="1"/>
  <c r="AK8" i="1" s="1"/>
  <c r="AI9" i="1"/>
  <c r="AK9" i="1" s="1"/>
  <c r="AI10" i="1"/>
  <c r="AK10" i="1" s="1"/>
  <c r="AI11" i="1"/>
  <c r="AK11" i="1" s="1"/>
  <c r="AK18" i="1"/>
  <c r="AU10" i="1"/>
  <c r="AU17" i="1"/>
  <c r="AK7" i="1" l="1"/>
  <c r="AU7" i="1"/>
  <c r="A15" i="1"/>
  <c r="A12" i="1"/>
  <c r="A14" i="1"/>
  <c r="A18" i="1"/>
  <c r="A10" i="1"/>
  <c r="A17" i="1"/>
  <c r="A16" i="1"/>
  <c r="A11" i="1"/>
  <c r="A9" i="1"/>
  <c r="A13" i="1"/>
  <c r="A8" i="1"/>
  <c r="AF10" i="1" l="1"/>
  <c r="AG10" i="1" s="1"/>
  <c r="AF18" i="1"/>
  <c r="AG18" i="1" s="1"/>
  <c r="AF17" i="1"/>
  <c r="AG17" i="1" s="1"/>
  <c r="AF14" i="1"/>
  <c r="AG14" i="1" s="1"/>
  <c r="AL14" i="1" s="1"/>
  <c r="AO14" i="1" s="1"/>
  <c r="AF13" i="1"/>
  <c r="AG13" i="1" s="1"/>
  <c r="AL13" i="1" s="1"/>
  <c r="AF12" i="1"/>
  <c r="AG12" i="1" s="1"/>
  <c r="AF9" i="1"/>
  <c r="AG9" i="1" s="1"/>
  <c r="AF15" i="1"/>
  <c r="AG15" i="1" s="1"/>
  <c r="AL15" i="1"/>
  <c r="AO15" i="1" s="1"/>
  <c r="AF8" i="1"/>
  <c r="AG8" i="1" s="1"/>
  <c r="AL8" i="1" s="1"/>
  <c r="AF11" i="1"/>
  <c r="AG11" i="1" s="1"/>
  <c r="AL11" i="1" s="1"/>
  <c r="AS11" i="1" s="1"/>
  <c r="AF16" i="1"/>
  <c r="AG16" i="1" s="1"/>
  <c r="A7" i="1"/>
  <c r="AF7" i="1" s="1"/>
  <c r="AL18" i="1" l="1"/>
  <c r="AO18" i="1" s="1"/>
  <c r="AM11" i="1"/>
  <c r="AP11" i="1" s="1"/>
  <c r="AO11" i="1"/>
  <c r="AS13" i="1"/>
  <c r="AO13" i="1"/>
  <c r="AN8" i="1"/>
  <c r="AQ8" i="1" s="1"/>
  <c r="AO8" i="1"/>
  <c r="AV14" i="1"/>
  <c r="AL17" i="1"/>
  <c r="AO17" i="1" s="1"/>
  <c r="AL16" i="1"/>
  <c r="AL12" i="1"/>
  <c r="AO12" i="1" s="1"/>
  <c r="AL10" i="1"/>
  <c r="AL9" i="1"/>
  <c r="AN11" i="1"/>
  <c r="AQ11" i="1" s="1"/>
  <c r="AN13" i="1"/>
  <c r="AQ13" i="1" s="1"/>
  <c r="AS8" i="1"/>
  <c r="AW13" i="1"/>
  <c r="AW14" i="1"/>
  <c r="AW11" i="1"/>
  <c r="AV11" i="1"/>
  <c r="AS14" i="1"/>
  <c r="AN14" i="1"/>
  <c r="AQ14" i="1" s="1"/>
  <c r="AM14" i="1"/>
  <c r="AP14" i="1" s="1"/>
  <c r="AR14" i="1" s="1"/>
  <c r="AW8" i="1"/>
  <c r="AV13" i="1"/>
  <c r="AV8" i="1"/>
  <c r="AM8" i="1"/>
  <c r="AP8" i="1" s="1"/>
  <c r="A3" i="1"/>
  <c r="AG7" i="1"/>
  <c r="AL7" i="1" s="1"/>
  <c r="AO7" i="1" s="1"/>
  <c r="AM13" i="1"/>
  <c r="AP13" i="1" s="1"/>
  <c r="AN15" i="1"/>
  <c r="AQ15" i="1" s="1"/>
  <c r="AM15" i="1"/>
  <c r="AP15" i="1" s="1"/>
  <c r="AS15" i="1"/>
  <c r="AV15" i="1"/>
  <c r="AW15" i="1"/>
  <c r="AR8" i="1" l="1"/>
  <c r="AR15" i="1"/>
  <c r="AR13" i="1"/>
  <c r="AR11" i="1"/>
  <c r="C4" i="1"/>
  <c r="AM18" i="1"/>
  <c r="AP18" i="1" s="1"/>
  <c r="AN18" i="1"/>
  <c r="AQ18" i="1" s="1"/>
  <c r="AS18" i="1"/>
  <c r="AV18" i="1"/>
  <c r="AW18" i="1"/>
  <c r="AN10" i="1"/>
  <c r="AQ10" i="1" s="1"/>
  <c r="AO10" i="1"/>
  <c r="AW16" i="1"/>
  <c r="AO16" i="1"/>
  <c r="AN9" i="1"/>
  <c r="AQ9" i="1" s="1"/>
  <c r="AO9" i="1"/>
  <c r="AW10" i="1"/>
  <c r="AW17" i="1"/>
  <c r="AN16" i="1"/>
  <c r="AQ16" i="1" s="1"/>
  <c r="AM16" i="1"/>
  <c r="AP16" i="1" s="1"/>
  <c r="AN12" i="1"/>
  <c r="AQ12" i="1" s="1"/>
  <c r="AM10" i="1"/>
  <c r="AP10" i="1" s="1"/>
  <c r="AS9" i="1"/>
  <c r="AV17" i="1"/>
  <c r="AS17" i="1"/>
  <c r="AN17" i="1"/>
  <c r="AQ17" i="1" s="1"/>
  <c r="AM17" i="1"/>
  <c r="AP17" i="1" s="1"/>
  <c r="AS16" i="1"/>
  <c r="AV16" i="1"/>
  <c r="AV12" i="1"/>
  <c r="AS12" i="1"/>
  <c r="AW12" i="1"/>
  <c r="AM12" i="1"/>
  <c r="AP12" i="1" s="1"/>
  <c r="AV10" i="1"/>
  <c r="AS10" i="1"/>
  <c r="AW9" i="1"/>
  <c r="AV9" i="1"/>
  <c r="AM9" i="1"/>
  <c r="AP9" i="1" s="1"/>
  <c r="AM7" i="1"/>
  <c r="AP7" i="1" s="1"/>
  <c r="AN7" i="1"/>
  <c r="AQ7" i="1" s="1"/>
  <c r="AW7" i="1"/>
  <c r="AS7" i="1"/>
  <c r="AV7" i="1"/>
  <c r="AR12" i="1" l="1"/>
  <c r="AR10" i="1"/>
  <c r="AR18" i="1"/>
  <c r="AR16" i="1"/>
  <c r="AR9" i="1"/>
  <c r="AR7" i="1"/>
  <c r="AS20" i="1"/>
  <c r="AR22" i="1" l="1"/>
  <c r="AH26" i="1" s="1"/>
  <c r="AH25" i="1" l="1"/>
  <c r="AR25" i="1" l="1"/>
</calcChain>
</file>

<file path=xl/sharedStrings.xml><?xml version="1.0" encoding="utf-8"?>
<sst xmlns="http://schemas.openxmlformats.org/spreadsheetml/2006/main" count="85" uniqueCount="71">
  <si>
    <t>Halbtagsgruppe</t>
  </si>
  <si>
    <t>Regelgruppe</t>
  </si>
  <si>
    <t>Halbtagsgruppe u. Altersmischung 
mit unter 3-Jährigen</t>
  </si>
  <si>
    <t>Regelgruppe u. Altersmischung 
mit unter 3-Jährigen</t>
  </si>
  <si>
    <t>Gruppe mit verlängerten Öffnungszeiten (VÖ), 
Kindergarten u. alle Formen der Altersmischung</t>
  </si>
  <si>
    <t>Ganztagsgruppe (GT) Kindergarten 
u. alle Formen der Altersmischung</t>
  </si>
  <si>
    <t>Stellenschlüssel für Randzeiten</t>
  </si>
  <si>
    <t>Bedarf an Stellen pro Gruppe
inkl. Verfügungs- u. Ausfallzeiten</t>
  </si>
  <si>
    <t>Kurzanleitung:</t>
  </si>
  <si>
    <t>► ein X eintragen</t>
  </si>
  <si>
    <t>► orange Felder müssen ausgefüllt werden.</t>
  </si>
  <si>
    <t>Randzeit</t>
  </si>
  <si>
    <t>Schließtage = Urlaubstage</t>
  </si>
  <si>
    <t>Faktor für Hauptbetreuungszeit</t>
  </si>
  <si>
    <t>Faktor für Randzeit</t>
  </si>
  <si>
    <t xml:space="preserve">Stellenschlüssel für (Haupt-)Betreuungszeit </t>
  </si>
  <si>
    <t>Kinderkrippe</t>
  </si>
  <si>
    <t>Hort an der Schule mehrgruppig</t>
  </si>
  <si>
    <t>Hort an der Schule eingruppig</t>
  </si>
  <si>
    <t>Betreute Spielgruppe</t>
  </si>
  <si>
    <t>Rechenmodell für Träger zum Mindestpersonalbedarf in Kindertageseinrichtungen</t>
  </si>
  <si>
    <t>Hort</t>
  </si>
  <si>
    <t>Halbtagsgruppe und Regelgruppe</t>
  </si>
  <si>
    <t xml:space="preserve">Angebots-
formen von Betriebs-
erlaubnissen 
bis 09.12.2010 / 
vor KiTaVO </t>
  </si>
  <si>
    <t>Gruppe mit verlängerten Öffnungszeiten (VÖ) 
OHNE Altersmischung</t>
  </si>
  <si>
    <t xml:space="preserve">Gruppe mit verlängerten Öffnungszeiten (VÖ),
Ganztagsgruppe (GT) Kindergarten u. 
alle Formen der Altersmischung, Kinderkrippe </t>
  </si>
  <si>
    <t>X</t>
  </si>
  <si>
    <t>Index</t>
  </si>
  <si>
    <t>Bezeichnung</t>
  </si>
  <si>
    <t>Hauptzeit</t>
  </si>
  <si>
    <t>Index (Blatt Berchnung)</t>
  </si>
  <si>
    <t>Hort ÖZ &lt; 34</t>
  </si>
  <si>
    <t>Faktor Schliesstage</t>
  </si>
  <si>
    <t>Leitungszeit</t>
  </si>
  <si>
    <t>FK</t>
  </si>
  <si>
    <t>BK</t>
  </si>
  <si>
    <t>Hinweis:</t>
  </si>
  <si>
    <t>Bitte bei Hauptzeit jeweils den Faktor eintragen, wenn keine Randzeiten möglich sind dann bei Randzeiten 0 sonst den Faktor für die Randzeit einsetzen</t>
  </si>
  <si>
    <t>Wird Leitungszeit berechnet bitte eine 2 bei Leitungszeit eintragen, sonst 0</t>
  </si>
  <si>
    <t>Fehlerhafte oder fehlende Eingabe</t>
  </si>
  <si>
    <t>Kinderkrippe ÖZ &lt; 34</t>
  </si>
  <si>
    <t>Öffnungszeit / Woche (in Std.)</t>
  </si>
  <si>
    <t>Öffnungszeit / Tag (in Std.)</t>
  </si>
  <si>
    <t>Randzeiten / Tag (in Std.)</t>
  </si>
  <si>
    <t>(Haupt-)Betreuungszeit pro Tag (in Std.)</t>
  </si>
  <si>
    <t xml:space="preserve">Anzahl Schließtage pro Jahr: </t>
  </si>
  <si>
    <t xml:space="preserve">Anzahl Urlaubstage pro Jahr: </t>
  </si>
  <si>
    <t xml:space="preserve">Mehr- oder Minderbedarf Schließtage: </t>
  </si>
  <si>
    <t xml:space="preserve">Mehr- oder Minderbedarf Urlaubstage: </t>
  </si>
  <si>
    <t xml:space="preserve">Name der Einrichtung: </t>
  </si>
  <si>
    <t>Kinderkrippe ÖZ &lt; 34  und Randzeit = Öffnungszeit (Kleingruppe)</t>
  </si>
  <si>
    <t>Hort ÖZ &lt; 34 und Randzeit = Öffnungszeit (Kleingruppe)</t>
  </si>
  <si>
    <t>Randzeit = Öffnungszeit</t>
  </si>
  <si>
    <t>Öffnungszeit &lt;= 34</t>
  </si>
  <si>
    <t>Mindestpersonalschlüssel (Gruppen insgesamt):</t>
  </si>
  <si>
    <t>► bei Abweichung Schließ- oder Urlaubstage</t>
  </si>
  <si>
    <t>Verfügungszeit</t>
  </si>
  <si>
    <t>Faktor Verfügungszeit</t>
  </si>
  <si>
    <t>Halbtagsgruppe (HT)</t>
  </si>
  <si>
    <t>Regelgruppe (RG)</t>
  </si>
  <si>
    <t>Halbtagsgruppe u. Altersmischung 
mit unter 3-Jährigen (HT)</t>
  </si>
  <si>
    <t>Regelgruppe u. Altersmischung 
mit unter 3-Jährigen (RG)</t>
  </si>
  <si>
    <t xml:space="preserve">     Felder AH 24,25 überschreiben</t>
  </si>
  <si>
    <t>Angebotsform außerhalb der KiTaVO</t>
  </si>
  <si>
    <t xml:space="preserve">Gruppenname
</t>
  </si>
  <si>
    <t>Leitungszeit / Woche (in Std.)</t>
  </si>
  <si>
    <t>Leitungszeit gesamt (in Std./Woche inklusive Sockel von 6 Std./Woche):</t>
  </si>
  <si>
    <t xml:space="preserve">► Mausklick auf entsprechende Gruppenart (Spalte1 - 9) </t>
  </si>
  <si>
    <t>Angebotsformen nach KiTaVO</t>
  </si>
  <si>
    <t xml:space="preserve">Gesamtpersonalbedarf </t>
  </si>
  <si>
    <t>(mit Schließ- und Urlaubstagen, ohne Leitungszeit)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</si>
</sst>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0"/>
      <name val="Arial"/>
    </font>
    <font>
      <sz val="8"/>
      <name val="Arial"/>
    </font>
    <font>
      <b/>
      <sz val="12"/>
      <name val="Arial"/>
    </font>
    <font>
      <sz val="12"/>
      <name val="Arial"/>
    </font>
    <font>
      <b/>
      <u/>
      <sz val="12"/>
      <name val="Arial"/>
    </font>
    <font>
      <sz val="12"/>
      <name val="Arial"/>
      <family val="2"/>
    </font>
    <font>
      <b/>
      <sz val="8"/>
      <name val="Arial"/>
    </font>
    <font>
      <b/>
      <sz val="11"/>
      <name val="Arial"/>
    </font>
    <font>
      <b/>
      <sz val="12"/>
      <color indexed="10"/>
      <name val="Arial"/>
    </font>
    <font>
      <sz val="10"/>
      <name val="Arial"/>
      <family val="2"/>
    </font>
    <font>
      <sz val="11"/>
      <name val="Arial"/>
    </font>
    <font>
      <b/>
      <sz val="11"/>
      <color indexed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4"/>
      <name val="Arial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2" fontId="10" fillId="2" borderId="1" xfId="0" applyNumberFormat="1" applyFont="1" applyFill="1" applyBorder="1" applyProtection="1">
      <protection locked="0"/>
    </xf>
    <xf numFmtId="0" fontId="0" fillId="0" borderId="0" xfId="0" applyProtection="1"/>
    <xf numFmtId="0" fontId="1" fillId="0" borderId="0" xfId="0" applyFont="1" applyProtection="1"/>
    <xf numFmtId="2" fontId="10" fillId="0" borderId="1" xfId="0" applyNumberFormat="1" applyFont="1" applyBorder="1" applyProtection="1"/>
    <xf numFmtId="164" fontId="10" fillId="0" borderId="1" xfId="0" applyNumberFormat="1" applyFont="1" applyBorder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Fill="1" applyAlignment="1" applyProtection="1"/>
    <xf numFmtId="0" fontId="9" fillId="0" borderId="0" xfId="0" applyFont="1" applyProtection="1"/>
    <xf numFmtId="0" fontId="0" fillId="0" borderId="3" xfId="0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right"/>
    </xf>
    <xf numFmtId="0" fontId="9" fillId="0" borderId="4" xfId="0" applyFont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10" fillId="0" borderId="0" xfId="0" applyFont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Fill="1" applyBorder="1" applyAlignment="1" applyProtection="1"/>
    <xf numFmtId="164" fontId="14" fillId="0" borderId="0" xfId="0" applyNumberFormat="1" applyFont="1" applyFill="1" applyBorder="1" applyAlignment="1" applyProtection="1">
      <alignment horizontal="right"/>
    </xf>
    <xf numFmtId="164" fontId="14" fillId="0" borderId="0" xfId="0" applyNumberFormat="1" applyFont="1" applyBorder="1" applyProtection="1"/>
    <xf numFmtId="0" fontId="14" fillId="0" borderId="0" xfId="0" applyFont="1" applyBorder="1" applyProtection="1"/>
    <xf numFmtId="0" fontId="10" fillId="0" borderId="0" xfId="0" applyFont="1" applyProtection="1"/>
    <xf numFmtId="0" fontId="10" fillId="0" borderId="0" xfId="0" applyFont="1" applyBorder="1" applyProtection="1"/>
    <xf numFmtId="164" fontId="10" fillId="0" borderId="0" xfId="0" applyNumberFormat="1" applyFont="1" applyBorder="1" applyProtection="1"/>
    <xf numFmtId="0" fontId="10" fillId="0" borderId="0" xfId="0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4" borderId="0" xfId="0" applyFill="1" applyProtection="1"/>
    <xf numFmtId="0" fontId="1" fillId="4" borderId="0" xfId="0" applyFont="1" applyFill="1" applyProtection="1"/>
    <xf numFmtId="0" fontId="10" fillId="4" borderId="0" xfId="0" applyFont="1" applyFill="1" applyAlignment="1" applyProtection="1">
      <alignment horizontal="center"/>
    </xf>
    <xf numFmtId="0" fontId="10" fillId="4" borderId="0" xfId="0" applyFont="1" applyFill="1" applyProtection="1"/>
    <xf numFmtId="0" fontId="14" fillId="4" borderId="0" xfId="0" applyFont="1" applyFill="1" applyProtection="1"/>
    <xf numFmtId="0" fontId="3" fillId="4" borderId="0" xfId="0" applyFont="1" applyFill="1" applyProtection="1"/>
    <xf numFmtId="0" fontId="9" fillId="4" borderId="0" xfId="0" applyFont="1" applyFill="1" applyProtection="1"/>
    <xf numFmtId="0" fontId="4" fillId="0" borderId="0" xfId="0" applyFont="1" applyBorder="1" applyAlignment="1" applyProtection="1">
      <alignment horizontal="left"/>
    </xf>
    <xf numFmtId="2" fontId="3" fillId="0" borderId="7" xfId="0" applyNumberFormat="1" applyFont="1" applyBorder="1" applyProtection="1"/>
    <xf numFmtId="2" fontId="3" fillId="0" borderId="1" xfId="0" applyNumberFormat="1" applyFont="1" applyBorder="1" applyProtection="1"/>
    <xf numFmtId="2" fontId="3" fillId="0" borderId="0" xfId="0" applyNumberFormat="1" applyFont="1" applyBorder="1" applyProtection="1"/>
    <xf numFmtId="2" fontId="10" fillId="5" borderId="0" xfId="0" applyNumberFormat="1" applyFont="1" applyFill="1" applyBorder="1" applyProtection="1"/>
    <xf numFmtId="0" fontId="0" fillId="0" borderId="0" xfId="0" applyAlignment="1">
      <alignment readingOrder="1"/>
    </xf>
    <xf numFmtId="0" fontId="9" fillId="0" borderId="0" xfId="0" applyFont="1"/>
    <xf numFmtId="0" fontId="16" fillId="0" borderId="0" xfId="0" applyFont="1"/>
    <xf numFmtId="0" fontId="16" fillId="0" borderId="0" xfId="0" applyFont="1" applyAlignment="1">
      <alignment readingOrder="1"/>
    </xf>
    <xf numFmtId="0" fontId="18" fillId="9" borderId="8" xfId="0" applyFont="1" applyFill="1" applyBorder="1" applyAlignment="1" applyProtection="1">
      <alignment vertical="center"/>
    </xf>
    <xf numFmtId="0" fontId="2" fillId="7" borderId="8" xfId="0" applyFont="1" applyFill="1" applyBorder="1" applyAlignment="1" applyProtection="1">
      <alignment horizontal="left"/>
    </xf>
    <xf numFmtId="0" fontId="16" fillId="0" borderId="0" xfId="0" applyFont="1" applyAlignment="1">
      <alignment horizontal="center"/>
    </xf>
    <xf numFmtId="0" fontId="16" fillId="4" borderId="0" xfId="0" applyFont="1" applyFill="1" applyAlignment="1" applyProtection="1">
      <alignment horizontal="center"/>
    </xf>
    <xf numFmtId="2" fontId="10" fillId="5" borderId="1" xfId="0" applyNumberFormat="1" applyFont="1" applyFill="1" applyBorder="1" applyProtection="1"/>
    <xf numFmtId="0" fontId="17" fillId="4" borderId="0" xfId="0" applyFont="1" applyFill="1" applyAlignment="1" applyProtection="1">
      <alignment horizontal="center"/>
    </xf>
    <xf numFmtId="164" fontId="0" fillId="0" borderId="0" xfId="0" applyNumberFormat="1"/>
    <xf numFmtId="0" fontId="3" fillId="10" borderId="1" xfId="0" applyFont="1" applyFill="1" applyBorder="1" applyAlignment="1" applyProtection="1">
      <protection locked="0"/>
    </xf>
    <xf numFmtId="0" fontId="12" fillId="0" borderId="0" xfId="0" applyFont="1" applyAlignment="1" applyProtection="1">
      <alignment vertical="top" wrapText="1"/>
    </xf>
    <xf numFmtId="0" fontId="16" fillId="9" borderId="1" xfId="0" applyFont="1" applyFill="1" applyBorder="1" applyAlignment="1" applyProtection="1">
      <alignment horizontal="center" vertical="center" wrapText="1"/>
    </xf>
    <xf numFmtId="49" fontId="7" fillId="5" borderId="9" xfId="0" applyNumberFormat="1" applyFont="1" applyFill="1" applyBorder="1" applyAlignment="1" applyProtection="1">
      <alignment horizontal="center" textRotation="90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readingOrder="1"/>
    </xf>
    <xf numFmtId="0" fontId="16" fillId="0" borderId="1" xfId="0" applyFont="1" applyBorder="1" applyAlignment="1">
      <alignment readingOrder="1"/>
    </xf>
    <xf numFmtId="164" fontId="16" fillId="0" borderId="1" xfId="0" applyNumberFormat="1" applyFont="1" applyBorder="1"/>
    <xf numFmtId="0" fontId="16" fillId="0" borderId="1" xfId="0" applyFont="1" applyBorder="1"/>
    <xf numFmtId="49" fontId="16" fillId="8" borderId="1" xfId="0" applyNumberFormat="1" applyFont="1" applyFill="1" applyBorder="1" applyAlignment="1" applyProtection="1">
      <alignment readingOrder="1"/>
    </xf>
    <xf numFmtId="49" fontId="16" fillId="9" borderId="1" xfId="0" applyNumberFormat="1" applyFont="1" applyFill="1" applyBorder="1" applyAlignment="1" applyProtection="1">
      <alignment readingOrder="1"/>
    </xf>
    <xf numFmtId="49" fontId="16" fillId="7" borderId="1" xfId="0" applyNumberFormat="1" applyFont="1" applyFill="1" applyBorder="1" applyAlignment="1" applyProtection="1">
      <alignment readingOrder="1"/>
    </xf>
    <xf numFmtId="0" fontId="16" fillId="9" borderId="8" xfId="0" applyFont="1" applyFill="1" applyBorder="1" applyAlignment="1" applyProtection="1">
      <alignment horizontal="center" vertical="center" wrapText="1"/>
    </xf>
    <xf numFmtId="164" fontId="16" fillId="8" borderId="1" xfId="0" applyNumberFormat="1" applyFont="1" applyFill="1" applyBorder="1" applyProtection="1">
      <protection locked="0"/>
    </xf>
    <xf numFmtId="0" fontId="16" fillId="8" borderId="1" xfId="0" applyFont="1" applyFill="1" applyBorder="1" applyProtection="1">
      <protection locked="0"/>
    </xf>
    <xf numFmtId="164" fontId="16" fillId="9" borderId="1" xfId="0" applyNumberFormat="1" applyFont="1" applyFill="1" applyBorder="1" applyProtection="1">
      <protection locked="0"/>
    </xf>
    <xf numFmtId="0" fontId="16" fillId="9" borderId="1" xfId="0" applyFont="1" applyFill="1" applyBorder="1" applyProtection="1">
      <protection locked="0"/>
    </xf>
    <xf numFmtId="164" fontId="16" fillId="7" borderId="1" xfId="0" applyNumberFormat="1" applyFont="1" applyFill="1" applyBorder="1" applyProtection="1">
      <protection locked="0"/>
    </xf>
    <xf numFmtId="0" fontId="16" fillId="7" borderId="1" xfId="0" applyFont="1" applyFill="1" applyBorder="1" applyProtection="1">
      <protection locked="0"/>
    </xf>
    <xf numFmtId="0" fontId="0" fillId="0" borderId="0" xfId="0" applyBorder="1" applyProtection="1"/>
    <xf numFmtId="0" fontId="10" fillId="0" borderId="0" xfId="0" applyFont="1" applyBorder="1" applyAlignment="1" applyProtection="1">
      <alignment horizontal="center"/>
    </xf>
    <xf numFmtId="0" fontId="0" fillId="5" borderId="0" xfId="0" applyFill="1" applyBorder="1" applyProtection="1"/>
    <xf numFmtId="0" fontId="0" fillId="4" borderId="0" xfId="0" applyFill="1" applyBorder="1" applyProtection="1"/>
    <xf numFmtId="49" fontId="10" fillId="0" borderId="1" xfId="0" applyNumberFormat="1" applyFont="1" applyBorder="1" applyProtection="1">
      <protection locked="0"/>
    </xf>
    <xf numFmtId="1" fontId="7" fillId="5" borderId="13" xfId="0" applyNumberFormat="1" applyFont="1" applyFill="1" applyBorder="1" applyProtection="1"/>
    <xf numFmtId="164" fontId="11" fillId="5" borderId="11" xfId="0" applyNumberFormat="1" applyFont="1" applyFill="1" applyBorder="1" applyProtection="1"/>
    <xf numFmtId="164" fontId="11" fillId="5" borderId="14" xfId="0" applyNumberFormat="1" applyFont="1" applyFill="1" applyBorder="1" applyProtection="1"/>
    <xf numFmtId="0" fontId="17" fillId="0" borderId="0" xfId="0" applyFont="1" applyBorder="1" applyAlignment="1" applyProtection="1">
      <alignment vertical="top" wrapText="1"/>
    </xf>
    <xf numFmtId="49" fontId="10" fillId="0" borderId="7" xfId="0" applyNumberFormat="1" applyFont="1" applyBorder="1" applyProtection="1">
      <protection locked="0"/>
    </xf>
    <xf numFmtId="0" fontId="19" fillId="11" borderId="2" xfId="0" applyFont="1" applyFill="1" applyBorder="1" applyAlignment="1" applyProtection="1">
      <alignment horizontal="center" vertical="center" wrapText="1"/>
    </xf>
    <xf numFmtId="0" fontId="19" fillId="11" borderId="8" xfId="0" applyFont="1" applyFill="1" applyBorder="1" applyAlignment="1" applyProtection="1">
      <alignment horizontal="center" vertical="center"/>
    </xf>
    <xf numFmtId="0" fontId="19" fillId="11" borderId="1" xfId="0" applyFont="1" applyFill="1" applyBorder="1" applyAlignment="1" applyProtection="1">
      <alignment horizontal="center" vertical="center"/>
    </xf>
    <xf numFmtId="0" fontId="18" fillId="11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center"/>
    </xf>
    <xf numFmtId="0" fontId="2" fillId="7" borderId="9" xfId="0" applyFont="1" applyFill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/>
    </xf>
    <xf numFmtId="2" fontId="10" fillId="0" borderId="9" xfId="0" applyNumberFormat="1" applyFont="1" applyBorder="1" applyProtection="1"/>
    <xf numFmtId="0" fontId="0" fillId="0" borderId="0" xfId="0" applyBorder="1" applyAlignment="1" applyProtection="1">
      <alignment vertical="center"/>
    </xf>
    <xf numFmtId="2" fontId="10" fillId="0" borderId="0" xfId="0" applyNumberFormat="1" applyFont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6" fillId="0" borderId="9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1" fillId="5" borderId="1" xfId="0" applyFont="1" applyFill="1" applyBorder="1" applyAlignment="1" applyProtection="1">
      <alignment horizontal="center"/>
    </xf>
    <xf numFmtId="0" fontId="2" fillId="12" borderId="9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/>
    <xf numFmtId="0" fontId="12" fillId="0" borderId="0" xfId="0" applyFont="1" applyBorder="1" applyAlignment="1" applyProtection="1">
      <alignment horizontal="right"/>
    </xf>
    <xf numFmtId="0" fontId="17" fillId="13" borderId="0" xfId="0" applyFont="1" applyFill="1" applyProtection="1"/>
    <xf numFmtId="0" fontId="10" fillId="13" borderId="0" xfId="0" applyFont="1" applyFill="1" applyProtection="1"/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2" fontId="13" fillId="5" borderId="1" xfId="0" applyNumberFormat="1" applyFont="1" applyFill="1" applyBorder="1" applyProtection="1"/>
    <xf numFmtId="2" fontId="10" fillId="12" borderId="0" xfId="0" applyNumberFormat="1" applyFont="1" applyFill="1" applyBorder="1" applyAlignment="1" applyProtection="1">
      <alignment vertical="center"/>
    </xf>
    <xf numFmtId="2" fontId="10" fillId="12" borderId="0" xfId="0" applyNumberFormat="1" applyFont="1" applyFill="1" applyBorder="1" applyProtection="1"/>
    <xf numFmtId="2" fontId="3" fillId="12" borderId="0" xfId="0" applyNumberFormat="1" applyFont="1" applyFill="1" applyBorder="1" applyProtection="1"/>
    <xf numFmtId="2" fontId="13" fillId="12" borderId="0" xfId="0" applyNumberFormat="1" applyFont="1" applyFill="1" applyBorder="1" applyProtection="1"/>
    <xf numFmtId="1" fontId="10" fillId="5" borderId="2" xfId="0" applyNumberFormat="1" applyFont="1" applyFill="1" applyBorder="1" applyProtection="1"/>
    <xf numFmtId="0" fontId="12" fillId="12" borderId="0" xfId="0" applyFont="1" applyFill="1" applyBorder="1" applyAlignment="1" applyProtection="1">
      <alignment vertical="top" wrapText="1"/>
    </xf>
    <xf numFmtId="0" fontId="0" fillId="12" borderId="0" xfId="0" applyFill="1" applyBorder="1" applyProtection="1"/>
    <xf numFmtId="2" fontId="10" fillId="12" borderId="0" xfId="0" applyNumberFormat="1" applyFont="1" applyFill="1" applyBorder="1" applyAlignment="1" applyProtection="1">
      <alignment horizontal="center" textRotation="90"/>
    </xf>
    <xf numFmtId="1" fontId="10" fillId="12" borderId="0" xfId="0" applyNumberFormat="1" applyFont="1" applyFill="1" applyBorder="1" applyProtection="1"/>
    <xf numFmtId="0" fontId="3" fillId="12" borderId="0" xfId="0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2" fontId="10" fillId="3" borderId="1" xfId="0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Protection="1"/>
    <xf numFmtId="164" fontId="22" fillId="0" borderId="0" xfId="0" applyNumberFormat="1" applyFont="1" applyBorder="1" applyProtection="1"/>
    <xf numFmtId="0" fontId="21" fillId="0" borderId="0" xfId="0" applyFont="1" applyAlignment="1" applyProtection="1">
      <alignment vertical="top"/>
    </xf>
    <xf numFmtId="0" fontId="12" fillId="0" borderId="0" xfId="0" applyFont="1" applyAlignment="1" applyProtection="1">
      <alignment horizontal="right"/>
    </xf>
    <xf numFmtId="2" fontId="2" fillId="5" borderId="1" xfId="0" applyNumberFormat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4" fontId="10" fillId="0" borderId="0" xfId="0" applyNumberFormat="1" applyFont="1" applyProtection="1"/>
    <xf numFmtId="2" fontId="13" fillId="0" borderId="1" xfId="0" applyNumberFormat="1" applyFont="1" applyBorder="1" applyProtection="1"/>
    <xf numFmtId="0" fontId="16" fillId="14" borderId="1" xfId="0" applyFont="1" applyFill="1" applyBorder="1" applyAlignment="1" applyProtection="1">
      <alignment horizontal="center" vertical="center" wrapText="1"/>
    </xf>
    <xf numFmtId="0" fontId="16" fillId="14" borderId="8" xfId="0" applyFont="1" applyFill="1" applyBorder="1" applyAlignment="1" applyProtection="1">
      <alignment horizontal="center" vertical="center" wrapText="1"/>
    </xf>
    <xf numFmtId="49" fontId="13" fillId="14" borderId="7" xfId="0" applyNumberFormat="1" applyFont="1" applyFill="1" applyBorder="1" applyAlignment="1" applyProtection="1">
      <alignment horizontal="center" textRotation="90" wrapText="1"/>
    </xf>
    <xf numFmtId="49" fontId="13" fillId="14" borderId="9" xfId="0" applyNumberFormat="1" applyFont="1" applyFill="1" applyBorder="1" applyAlignment="1" applyProtection="1">
      <alignment horizontal="center" textRotation="90" wrapText="1"/>
    </xf>
    <xf numFmtId="49" fontId="13" fillId="14" borderId="7" xfId="0" applyNumberFormat="1" applyFont="1" applyFill="1" applyBorder="1" applyAlignment="1" applyProtection="1">
      <alignment horizontal="center" textRotation="90"/>
    </xf>
    <xf numFmtId="2" fontId="10" fillId="7" borderId="1" xfId="0" applyNumberFormat="1" applyFont="1" applyFill="1" applyBorder="1" applyProtection="1"/>
    <xf numFmtId="2" fontId="10" fillId="7" borderId="0" xfId="0" applyNumberFormat="1" applyFont="1" applyFill="1" applyProtection="1"/>
    <xf numFmtId="2" fontId="13" fillId="7" borderId="1" xfId="0" applyNumberFormat="1" applyFont="1" applyFill="1" applyBorder="1" applyProtection="1"/>
    <xf numFmtId="2" fontId="3" fillId="0" borderId="0" xfId="0" applyNumberFormat="1" applyFont="1" applyProtection="1"/>
    <xf numFmtId="164" fontId="12" fillId="0" borderId="0" xfId="0" applyNumberFormat="1" applyFont="1" applyFill="1" applyBorder="1" applyAlignment="1" applyProtection="1">
      <alignment horizontal="right"/>
    </xf>
    <xf numFmtId="49" fontId="16" fillId="11" borderId="15" xfId="0" applyNumberFormat="1" applyFont="1" applyFill="1" applyBorder="1" applyAlignment="1" applyProtection="1">
      <alignment horizontal="center" textRotation="90"/>
    </xf>
    <xf numFmtId="49" fontId="16" fillId="11" borderId="9" xfId="0" applyNumberFormat="1" applyFont="1" applyFill="1" applyBorder="1" applyAlignment="1" applyProtection="1">
      <alignment horizontal="center" textRotation="90"/>
    </xf>
    <xf numFmtId="49" fontId="16" fillId="11" borderId="7" xfId="0" applyNumberFormat="1" applyFont="1" applyFill="1" applyBorder="1" applyAlignment="1" applyProtection="1">
      <alignment horizontal="center" textRotation="90"/>
    </xf>
    <xf numFmtId="49" fontId="16" fillId="11" borderId="7" xfId="0" applyNumberFormat="1" applyFont="1" applyFill="1" applyBorder="1" applyAlignment="1" applyProtection="1">
      <alignment horizontal="center" textRotation="90" wrapText="1"/>
    </xf>
    <xf numFmtId="49" fontId="16" fillId="11" borderId="9" xfId="0" applyNumberFormat="1" applyFont="1" applyFill="1" applyBorder="1" applyAlignment="1" applyProtection="1">
      <alignment horizontal="center" textRotation="90" wrapText="1"/>
    </xf>
    <xf numFmtId="49" fontId="16" fillId="5" borderId="9" xfId="0" applyNumberFormat="1" applyFont="1" applyFill="1" applyBorder="1" applyAlignment="1" applyProtection="1">
      <alignment horizontal="center" textRotation="90" wrapText="1"/>
    </xf>
    <xf numFmtId="49" fontId="16" fillId="9" borderId="7" xfId="0" applyNumberFormat="1" applyFont="1" applyFill="1" applyBorder="1" applyAlignment="1" applyProtection="1">
      <alignment horizontal="center" textRotation="90" wrapText="1"/>
    </xf>
    <xf numFmtId="49" fontId="16" fillId="14" borderId="7" xfId="0" applyNumberFormat="1" applyFont="1" applyFill="1" applyBorder="1" applyAlignment="1" applyProtection="1">
      <alignment horizontal="center" textRotation="90" wrapText="1"/>
    </xf>
    <xf numFmtId="0" fontId="18" fillId="5" borderId="11" xfId="0" applyFont="1" applyFill="1" applyBorder="1" applyAlignment="1" applyProtection="1">
      <alignment horizontal="center" textRotation="90"/>
    </xf>
    <xf numFmtId="0" fontId="18" fillId="5" borderId="9" xfId="0" applyFont="1" applyFill="1" applyBorder="1" applyAlignment="1" applyProtection="1">
      <alignment horizontal="center" textRotation="90"/>
    </xf>
    <xf numFmtId="0" fontId="8" fillId="0" borderId="0" xfId="0" applyFont="1" applyBorder="1" applyAlignment="1" applyProtection="1">
      <alignment vertical="center"/>
    </xf>
    <xf numFmtId="0" fontId="18" fillId="11" borderId="1" xfId="0" applyFont="1" applyFill="1" applyBorder="1" applyAlignment="1" applyProtection="1">
      <alignment vertical="center"/>
    </xf>
    <xf numFmtId="0" fontId="18" fillId="9" borderId="1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vertical="center" textRotation="90" wrapText="1"/>
    </xf>
    <xf numFmtId="0" fontId="17" fillId="0" borderId="0" xfId="0" applyFont="1" applyBorder="1" applyAlignment="1" applyProtection="1">
      <alignment vertical="top"/>
    </xf>
    <xf numFmtId="0" fontId="23" fillId="0" borderId="0" xfId="0" applyFont="1" applyAlignment="1" applyProtection="1">
      <alignment horizontal="right" vertical="top"/>
    </xf>
    <xf numFmtId="0" fontId="24" fillId="0" borderId="0" xfId="0" applyFont="1" applyAlignment="1" applyProtection="1">
      <alignment horizontal="right" vertical="top"/>
    </xf>
    <xf numFmtId="0" fontId="9" fillId="0" borderId="12" xfId="0" applyFont="1" applyBorder="1" applyAlignment="1" applyProtection="1">
      <alignment horizontal="center" textRotation="90"/>
    </xf>
    <xf numFmtId="0" fontId="9" fillId="0" borderId="7" xfId="0" applyFont="1" applyBorder="1" applyAlignment="1" applyProtection="1">
      <alignment horizontal="center" textRotation="90"/>
    </xf>
    <xf numFmtId="0" fontId="9" fillId="0" borderId="13" xfId="0" applyFont="1" applyBorder="1" applyAlignment="1" applyProtection="1">
      <alignment horizontal="center" textRotation="90"/>
    </xf>
    <xf numFmtId="0" fontId="9" fillId="0" borderId="10" xfId="0" applyFont="1" applyBorder="1" applyAlignment="1" applyProtection="1">
      <alignment horizontal="center" textRotation="90"/>
    </xf>
    <xf numFmtId="0" fontId="15" fillId="0" borderId="0" xfId="0" applyFont="1" applyBorder="1" applyAlignment="1" applyProtection="1">
      <alignment horizontal="center" vertical="center" wrapText="1"/>
    </xf>
    <xf numFmtId="0" fontId="19" fillId="11" borderId="1" xfId="0" applyFont="1" applyFill="1" applyBorder="1" applyAlignment="1" applyProtection="1">
      <alignment horizontal="center" vertical="center" wrapText="1"/>
    </xf>
    <xf numFmtId="0" fontId="19" fillId="11" borderId="1" xfId="0" applyFont="1" applyFill="1" applyBorder="1" applyAlignment="1" applyProtection="1">
      <alignment horizontal="center" vertical="center"/>
    </xf>
    <xf numFmtId="0" fontId="16" fillId="9" borderId="1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wrapText="1"/>
    </xf>
    <xf numFmtId="0" fontId="15" fillId="0" borderId="7" xfId="0" applyFont="1" applyBorder="1" applyAlignment="1" applyProtection="1">
      <alignment horizontal="center" wrapText="1"/>
    </xf>
    <xf numFmtId="2" fontId="9" fillId="7" borderId="1" xfId="0" applyNumberFormat="1" applyFont="1" applyFill="1" applyBorder="1" applyAlignment="1" applyProtection="1">
      <alignment horizontal="center" textRotation="90"/>
    </xf>
    <xf numFmtId="2" fontId="10" fillId="0" borderId="14" xfId="0" applyNumberFormat="1" applyFont="1" applyBorder="1" applyAlignment="1" applyProtection="1">
      <alignment horizontal="center"/>
    </xf>
    <xf numFmtId="2" fontId="10" fillId="0" borderId="15" xfId="0" applyNumberFormat="1" applyFont="1" applyBorder="1" applyAlignment="1" applyProtection="1">
      <alignment horizontal="center"/>
    </xf>
    <xf numFmtId="0" fontId="20" fillId="5" borderId="11" xfId="0" applyFont="1" applyFill="1" applyBorder="1" applyAlignment="1" applyProtection="1">
      <alignment horizontal="center" textRotation="90"/>
    </xf>
    <xf numFmtId="0" fontId="20" fillId="5" borderId="9" xfId="0" applyFont="1" applyFill="1" applyBorder="1" applyAlignment="1" applyProtection="1">
      <alignment horizontal="center" textRotation="90"/>
    </xf>
    <xf numFmtId="0" fontId="18" fillId="5" borderId="11" xfId="0" applyFont="1" applyFill="1" applyBorder="1" applyAlignment="1" applyProtection="1">
      <alignment horizontal="center" textRotation="90"/>
    </xf>
    <xf numFmtId="0" fontId="18" fillId="5" borderId="9" xfId="0" applyFont="1" applyFill="1" applyBorder="1" applyAlignment="1" applyProtection="1">
      <alignment horizontal="center" textRotation="90"/>
    </xf>
    <xf numFmtId="0" fontId="9" fillId="6" borderId="14" xfId="0" applyFont="1" applyFill="1" applyBorder="1" applyAlignment="1" applyProtection="1">
      <alignment horizontal="center" textRotation="90" wrapText="1"/>
    </xf>
    <xf numFmtId="0" fontId="9" fillId="6" borderId="15" xfId="0" applyFont="1" applyFill="1" applyBorder="1" applyAlignment="1" applyProtection="1">
      <alignment horizontal="center" textRotation="90" wrapText="1"/>
    </xf>
    <xf numFmtId="0" fontId="9" fillId="6" borderId="12" xfId="0" applyFont="1" applyFill="1" applyBorder="1" applyAlignment="1" applyProtection="1">
      <alignment horizontal="center" textRotation="90" wrapText="1"/>
    </xf>
    <xf numFmtId="0" fontId="9" fillId="6" borderId="7" xfId="0" applyFont="1" applyFill="1" applyBorder="1" applyAlignment="1" applyProtection="1">
      <alignment horizontal="center" textRotation="90" wrapText="1"/>
    </xf>
    <xf numFmtId="0" fontId="16" fillId="6" borderId="12" xfId="0" applyFont="1" applyFill="1" applyBorder="1" applyAlignment="1" applyProtection="1">
      <alignment horizontal="center" textRotation="90" wrapText="1"/>
    </xf>
    <xf numFmtId="0" fontId="16" fillId="6" borderId="7" xfId="0" applyFont="1" applyFill="1" applyBorder="1" applyAlignment="1" applyProtection="1">
      <alignment horizontal="center" textRotation="90" wrapText="1"/>
    </xf>
  </cellXfs>
  <cellStyles count="1">
    <cellStyle name="Standard" xfId="0" builtinId="0"/>
  </cellStyles>
  <dxfs count="2">
    <dxf>
      <fill>
        <patternFill>
          <bgColor indexed="51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363829</xdr:colOff>
      <xdr:row>0</xdr:row>
      <xdr:rowOff>68036</xdr:rowOff>
    </xdr:from>
    <xdr:to>
      <xdr:col>44</xdr:col>
      <xdr:colOff>489858</xdr:colOff>
      <xdr:row>3</xdr:row>
      <xdr:rowOff>377598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32472" y="68036"/>
          <a:ext cx="1704457" cy="1098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GB291"/>
  <sheetViews>
    <sheetView showGridLines="0" tabSelected="1" showRuler="0" view="pageLayout" topLeftCell="C6" zoomScale="112" zoomScaleNormal="70" zoomScaleSheetLayoutView="65" zoomScalePageLayoutView="112" workbookViewId="0">
      <selection activeCell="AJ7" sqref="AJ7"/>
    </sheetView>
  </sheetViews>
  <sheetFormatPr baseColWidth="10" defaultColWidth="11.42578125" defaultRowHeight="12.75" x14ac:dyDescent="0.2"/>
  <cols>
    <col min="1" max="2" width="2.85546875" style="73" hidden="1" customWidth="1"/>
    <col min="3" max="3" width="59.85546875" style="2" customWidth="1"/>
    <col min="4" max="4" width="6.7109375" style="2" customWidth="1"/>
    <col min="5" max="5" width="8.28515625" style="3" hidden="1" customWidth="1"/>
    <col min="6" max="6" width="6.85546875" style="2" customWidth="1"/>
    <col min="7" max="7" width="5.7109375" style="3" hidden="1" customWidth="1"/>
    <col min="8" max="8" width="6.7109375" style="2" customWidth="1"/>
    <col min="9" max="9" width="6.7109375" style="3" hidden="1" customWidth="1"/>
    <col min="10" max="10" width="6.7109375" style="2" customWidth="1"/>
    <col min="11" max="11" width="6.7109375" style="2" hidden="1" customWidth="1"/>
    <col min="12" max="12" width="6.7109375" style="2" customWidth="1"/>
    <col min="13" max="13" width="6.7109375" style="2" hidden="1" customWidth="1"/>
    <col min="14" max="14" width="6.7109375" style="2" customWidth="1"/>
    <col min="15" max="15" width="6.7109375" style="2" hidden="1" customWidth="1"/>
    <col min="16" max="16" width="6.7109375" style="2" customWidth="1"/>
    <col min="17" max="17" width="6.7109375" style="2" hidden="1" customWidth="1"/>
    <col min="18" max="18" width="6.7109375" style="2" customWidth="1"/>
    <col min="19" max="19" width="6.7109375" style="2" hidden="1" customWidth="1"/>
    <col min="20" max="20" width="6.5703125" style="2" hidden="1" customWidth="1"/>
    <col min="21" max="21" width="7.42578125" style="2" hidden="1" customWidth="1"/>
    <col min="22" max="22" width="9.5703125" style="2" hidden="1" customWidth="1"/>
    <col min="23" max="23" width="6.7109375" style="2" hidden="1" customWidth="1"/>
    <col min="24" max="24" width="7.85546875" style="2" customWidth="1"/>
    <col min="25" max="29" width="6.7109375" style="2" hidden="1" customWidth="1"/>
    <col min="30" max="30" width="9.42578125" style="2" hidden="1" customWidth="1"/>
    <col min="31" max="31" width="11" style="2" hidden="1" customWidth="1"/>
    <col min="32" max="32" width="8.7109375" style="2" hidden="1" customWidth="1"/>
    <col min="33" max="33" width="6" style="2" hidden="1" customWidth="1"/>
    <col min="34" max="36" width="7.7109375" style="2" customWidth="1"/>
    <col min="37" max="37" width="7.7109375" style="10" customWidth="1"/>
    <col min="38" max="38" width="7.5703125" style="3" hidden="1" customWidth="1"/>
    <col min="39" max="39" width="8.28515625" style="2" hidden="1" customWidth="1"/>
    <col min="40" max="40" width="13.140625" style="2" hidden="1" customWidth="1"/>
    <col min="41" max="41" width="11" style="2" hidden="1" customWidth="1"/>
    <col min="42" max="43" width="7.7109375" style="2" customWidth="1"/>
    <col min="44" max="44" width="14.7109375" style="2" customWidth="1"/>
    <col min="45" max="45" width="8.85546875" style="2" customWidth="1"/>
    <col min="46" max="46" width="1.140625" style="121" customWidth="1"/>
    <col min="47" max="47" width="12.7109375" style="2" hidden="1" customWidth="1"/>
    <col min="48" max="48" width="15.42578125" style="29" hidden="1" customWidth="1"/>
    <col min="49" max="49" width="6.140625" style="29" hidden="1" customWidth="1"/>
    <col min="50" max="50" width="11.42578125" style="29" hidden="1" customWidth="1"/>
    <col min="51" max="52" width="11.42578125" style="29" customWidth="1"/>
    <col min="53" max="184" width="11.42578125" style="29"/>
    <col min="185" max="16384" width="11.42578125" style="2"/>
  </cols>
  <sheetData>
    <row r="1" spans="1:184" ht="21.75" customHeight="1" x14ac:dyDescent="0.2">
      <c r="C1" s="168" t="s">
        <v>20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53"/>
      <c r="AT1" s="120"/>
      <c r="AU1" s="53"/>
      <c r="AX1" s="48" t="s">
        <v>26</v>
      </c>
    </row>
    <row r="2" spans="1:184" ht="25.5" customHeight="1" x14ac:dyDescent="0.25">
      <c r="C2" s="97" t="s">
        <v>49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25"/>
      <c r="AJ2" s="125"/>
      <c r="AK2" s="125"/>
      <c r="AL2" s="98"/>
      <c r="AM2" s="98"/>
      <c r="AN2" s="98"/>
      <c r="AO2" s="98"/>
      <c r="AP2" s="98"/>
      <c r="AQ2" s="96"/>
      <c r="AR2" s="96"/>
    </row>
    <row r="3" spans="1:184" s="95" customFormat="1" ht="15" customHeight="1" x14ac:dyDescent="0.2">
      <c r="A3" s="92">
        <f>MAX(A7:A18)</f>
        <v>0</v>
      </c>
      <c r="B3" s="92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93"/>
      <c r="AT3" s="115"/>
      <c r="AU3" s="93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</row>
    <row r="4" spans="1:184" ht="102" customHeight="1" x14ac:dyDescent="0.25">
      <c r="C4" s="159" t="str">
        <f>IF(A3&gt;1,"Bitte nur eine Gruppenform pro Zeile/Gruppe angeben!"," ")</f>
        <v xml:space="preserve"> </v>
      </c>
      <c r="D4" s="169" t="s">
        <v>68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57"/>
      <c r="T4" s="171" t="s">
        <v>23</v>
      </c>
      <c r="U4" s="171"/>
      <c r="V4" s="171"/>
      <c r="W4" s="158"/>
      <c r="X4" s="160" t="s">
        <v>63</v>
      </c>
      <c r="Y4" s="160"/>
      <c r="Z4" s="160"/>
      <c r="AA4" s="160"/>
      <c r="AB4" s="160"/>
      <c r="AC4" s="160"/>
      <c r="AD4" s="160"/>
      <c r="AE4" s="88"/>
      <c r="AF4" s="107"/>
      <c r="AG4" s="107"/>
      <c r="AH4" s="89"/>
      <c r="AI4" s="89"/>
      <c r="AJ4" s="89"/>
      <c r="AK4" s="90"/>
      <c r="AL4" s="104"/>
      <c r="AM4" s="105"/>
      <c r="AN4" s="105"/>
      <c r="AO4" s="105"/>
      <c r="AP4" s="87"/>
      <c r="AQ4" s="87"/>
      <c r="AR4" s="87"/>
      <c r="AS4" s="91"/>
      <c r="AT4" s="116"/>
      <c r="AU4" s="91"/>
    </row>
    <row r="5" spans="1:184" ht="13.5" customHeight="1" x14ac:dyDescent="0.25">
      <c r="C5" s="173" t="s">
        <v>64</v>
      </c>
      <c r="D5" s="83">
        <v>1</v>
      </c>
      <c r="E5" s="84"/>
      <c r="F5" s="85">
        <v>2</v>
      </c>
      <c r="G5" s="84"/>
      <c r="H5" s="85">
        <v>3</v>
      </c>
      <c r="I5" s="84"/>
      <c r="J5" s="85">
        <v>4</v>
      </c>
      <c r="K5" s="84"/>
      <c r="L5" s="85">
        <v>5</v>
      </c>
      <c r="M5" s="84"/>
      <c r="N5" s="85">
        <v>6</v>
      </c>
      <c r="O5" s="84"/>
      <c r="P5" s="85">
        <v>7</v>
      </c>
      <c r="Q5" s="84"/>
      <c r="R5" s="85">
        <v>8</v>
      </c>
      <c r="S5" s="86"/>
      <c r="T5" s="54">
        <v>9</v>
      </c>
      <c r="U5" s="66"/>
      <c r="V5" s="54">
        <v>10</v>
      </c>
      <c r="W5" s="45"/>
      <c r="X5" s="136">
        <v>9</v>
      </c>
      <c r="Y5" s="137"/>
      <c r="Z5" s="136">
        <v>12</v>
      </c>
      <c r="AA5" s="137"/>
      <c r="AB5" s="136">
        <v>13</v>
      </c>
      <c r="AC5" s="137"/>
      <c r="AD5" s="136">
        <v>14</v>
      </c>
      <c r="AE5" s="46"/>
      <c r="AF5" s="55"/>
      <c r="AG5" s="55"/>
      <c r="AH5" s="164" t="s">
        <v>41</v>
      </c>
      <c r="AI5" s="164" t="s">
        <v>42</v>
      </c>
      <c r="AJ5" s="164" t="s">
        <v>43</v>
      </c>
      <c r="AK5" s="166" t="s">
        <v>44</v>
      </c>
      <c r="AL5" s="178" t="s">
        <v>30</v>
      </c>
      <c r="AM5" s="180" t="s">
        <v>13</v>
      </c>
      <c r="AN5" s="180" t="s">
        <v>14</v>
      </c>
      <c r="AO5" s="154"/>
      <c r="AP5" s="182" t="s">
        <v>15</v>
      </c>
      <c r="AQ5" s="184" t="s">
        <v>6</v>
      </c>
      <c r="AR5" s="186" t="s">
        <v>7</v>
      </c>
      <c r="AS5" s="175" t="s">
        <v>65</v>
      </c>
      <c r="AT5" s="122"/>
      <c r="AU5" s="176"/>
    </row>
    <row r="6" spans="1:184" s="18" customFormat="1" ht="268.5" customHeight="1" x14ac:dyDescent="0.2">
      <c r="A6" s="74"/>
      <c r="B6" s="74"/>
      <c r="C6" s="174"/>
      <c r="D6" s="146" t="s">
        <v>58</v>
      </c>
      <c r="E6" s="147"/>
      <c r="F6" s="148" t="s">
        <v>59</v>
      </c>
      <c r="G6" s="147"/>
      <c r="H6" s="149" t="s">
        <v>60</v>
      </c>
      <c r="I6" s="150"/>
      <c r="J6" s="149" t="s">
        <v>61</v>
      </c>
      <c r="K6" s="150"/>
      <c r="L6" s="149" t="s">
        <v>4</v>
      </c>
      <c r="M6" s="150"/>
      <c r="N6" s="149" t="s">
        <v>24</v>
      </c>
      <c r="O6" s="150"/>
      <c r="P6" s="149" t="s">
        <v>5</v>
      </c>
      <c r="Q6" s="150"/>
      <c r="R6" s="149" t="s">
        <v>16</v>
      </c>
      <c r="S6" s="151"/>
      <c r="T6" s="152" t="s">
        <v>22</v>
      </c>
      <c r="U6" s="151"/>
      <c r="V6" s="152" t="s">
        <v>25</v>
      </c>
      <c r="W6" s="151"/>
      <c r="X6" s="153" t="s">
        <v>21</v>
      </c>
      <c r="Y6" s="139"/>
      <c r="Z6" s="138" t="s">
        <v>17</v>
      </c>
      <c r="AA6" s="139"/>
      <c r="AB6" s="138" t="s">
        <v>18</v>
      </c>
      <c r="AC6" s="139"/>
      <c r="AD6" s="140" t="s">
        <v>19</v>
      </c>
      <c r="AE6" s="55"/>
      <c r="AF6" s="55" t="s">
        <v>53</v>
      </c>
      <c r="AG6" s="55" t="s">
        <v>52</v>
      </c>
      <c r="AH6" s="165"/>
      <c r="AI6" s="165"/>
      <c r="AJ6" s="165"/>
      <c r="AK6" s="167"/>
      <c r="AL6" s="179"/>
      <c r="AM6" s="181"/>
      <c r="AN6" s="181"/>
      <c r="AO6" s="155" t="s">
        <v>57</v>
      </c>
      <c r="AP6" s="183"/>
      <c r="AQ6" s="185"/>
      <c r="AR6" s="187"/>
      <c r="AS6" s="175"/>
      <c r="AT6" s="122"/>
      <c r="AU6" s="177"/>
      <c r="AV6" s="50" t="s">
        <v>34</v>
      </c>
      <c r="AW6" s="50" t="s">
        <v>35</v>
      </c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</row>
    <row r="7" spans="1:184" ht="15" x14ac:dyDescent="0.25">
      <c r="A7" s="75">
        <f t="shared" ref="A7:A18" si="0">COUNTIF(D7:AE7,"x")</f>
        <v>0</v>
      </c>
      <c r="B7" s="75">
        <v>1</v>
      </c>
      <c r="C7" s="82"/>
      <c r="D7" s="101"/>
      <c r="E7" s="106">
        <f>IF(D7="x",10,0)</f>
        <v>0</v>
      </c>
      <c r="F7" s="101"/>
      <c r="G7" s="106">
        <f>IF(F7="x",20,0)</f>
        <v>0</v>
      </c>
      <c r="H7" s="101"/>
      <c r="I7" s="106">
        <f>IF(H7="x",30,0)</f>
        <v>0</v>
      </c>
      <c r="J7" s="101"/>
      <c r="K7" s="106">
        <f>IF(J7="x",40,0)</f>
        <v>0</v>
      </c>
      <c r="L7" s="101"/>
      <c r="M7" s="106">
        <f>IF(L7="x",50,0)</f>
        <v>0</v>
      </c>
      <c r="N7" s="101"/>
      <c r="O7" s="106">
        <f>IF(N7="x",60,0)</f>
        <v>0</v>
      </c>
      <c r="P7" s="101"/>
      <c r="Q7" s="106">
        <f>IF(P7="x",70,0)</f>
        <v>0</v>
      </c>
      <c r="R7" s="101"/>
      <c r="S7" s="106">
        <f>IF(R7="x",80,0)</f>
        <v>0</v>
      </c>
      <c r="T7" s="101"/>
      <c r="U7" s="106">
        <f>IF(T7="x",90,0)</f>
        <v>0</v>
      </c>
      <c r="V7" s="101"/>
      <c r="W7" s="106">
        <f>IF(V7="x",100,0)</f>
        <v>0</v>
      </c>
      <c r="X7" s="101"/>
      <c r="Y7" s="106">
        <f>IF(X7="x",110,0)</f>
        <v>0</v>
      </c>
      <c r="Z7" s="101"/>
      <c r="AA7" s="106">
        <f>IF(Z7="x",130,0)</f>
        <v>0</v>
      </c>
      <c r="AB7" s="101"/>
      <c r="AC7" s="106">
        <f>IF(AB7="x",140,0)</f>
        <v>0</v>
      </c>
      <c r="AD7" s="101"/>
      <c r="AE7" s="106">
        <f>IF(AD7="x",120,0)</f>
        <v>0</v>
      </c>
      <c r="AF7" s="106">
        <f>IF(A7=1,IF(AH7&gt;34,0,1),0)</f>
        <v>0</v>
      </c>
      <c r="AG7" s="106">
        <f>IF(AF7=1,IF(AI7=AJ7,1,0),0)</f>
        <v>0</v>
      </c>
      <c r="AH7" s="1"/>
      <c r="AI7" s="4">
        <f t="shared" ref="AI7:AI18" si="1">AH7/5</f>
        <v>0</v>
      </c>
      <c r="AJ7" s="126"/>
      <c r="AK7" s="4">
        <f t="shared" ref="AK7:AK18" si="2">AI7-AJ7</f>
        <v>0</v>
      </c>
      <c r="AL7" s="78">
        <f>IF(A7=1,SUM(D7:AG7),0)</f>
        <v>0</v>
      </c>
      <c r="AM7" s="79">
        <f t="shared" ref="AM7:AM18" si="3">VLOOKUP(AL7,BERLISTE,3,TRUE)</f>
        <v>0</v>
      </c>
      <c r="AN7" s="80">
        <f t="shared" ref="AN7:AN18" si="4">VLOOKUP(AL7,BERLISTE,4,TRUE)</f>
        <v>0</v>
      </c>
      <c r="AO7" s="80">
        <f t="shared" ref="AO7:AO18" si="5">VLOOKUP(AL7,BERLISTE,6,TRUE)</f>
        <v>0</v>
      </c>
      <c r="AP7" s="5">
        <f t="shared" ref="AP7:AP18" si="6">IF(AH7&gt;0,IF(AL7&lt;120,AK7*AM7,AV7+AW7),0)</f>
        <v>0</v>
      </c>
      <c r="AQ7" s="5">
        <f t="shared" ref="AQ7:AQ18" si="7">AJ7*AN7</f>
        <v>0</v>
      </c>
      <c r="AR7" s="135">
        <f>IF(AH7&gt;0,ROUND((AP7+AQ7+AO7),2),0)</f>
        <v>0</v>
      </c>
      <c r="AS7" s="141">
        <f t="shared" ref="AS7:AS18" si="8">VLOOKUP(AL7,BERLISTE,5,TRUE)</f>
        <v>0</v>
      </c>
      <c r="AT7" s="123"/>
      <c r="AU7" s="119">
        <f t="shared" ref="AU7:AU18" si="9">IF(COUNTIF(X7:AD7,"X")&gt;0,1,0)</f>
        <v>0</v>
      </c>
      <c r="AV7" s="49">
        <f>ROUND(IF(OR(AL7=130,AL7=140),((AH7*1.08)+5)/39,IF(AL7=120,AK7*AM7/2,0)),2)</f>
        <v>0</v>
      </c>
      <c r="AW7" s="49">
        <f>ROUND(IF(AL7=140,AH7*1.08/39,IF(AL7=130,AH7/2*1.08/39,IF(AL7=120,AK7*AM7/2,0))),2)</f>
        <v>0</v>
      </c>
    </row>
    <row r="8" spans="1:184" ht="15" x14ac:dyDescent="0.25">
      <c r="A8" s="75">
        <f t="shared" si="0"/>
        <v>0</v>
      </c>
      <c r="B8" s="75">
        <v>2</v>
      </c>
      <c r="C8" s="77"/>
      <c r="D8" s="101"/>
      <c r="E8" s="106">
        <f t="shared" ref="E8:E18" si="10">IF(D8="x",10,0)</f>
        <v>0</v>
      </c>
      <c r="F8" s="101"/>
      <c r="G8" s="106">
        <f t="shared" ref="G8:G18" si="11">IF(F8="x",20,0)</f>
        <v>0</v>
      </c>
      <c r="H8" s="101"/>
      <c r="I8" s="106">
        <f t="shared" ref="I8:I18" si="12">IF(H8="x",30,0)</f>
        <v>0</v>
      </c>
      <c r="J8" s="101"/>
      <c r="K8" s="106">
        <f t="shared" ref="K8:K18" si="13">IF(J8="x",40,0)</f>
        <v>0</v>
      </c>
      <c r="L8" s="101"/>
      <c r="M8" s="106">
        <f t="shared" ref="M8:M18" si="14">IF(L8="x",50,0)</f>
        <v>0</v>
      </c>
      <c r="N8" s="101"/>
      <c r="O8" s="106">
        <f t="shared" ref="O8:O18" si="15">IF(N8="x",60,0)</f>
        <v>0</v>
      </c>
      <c r="P8" s="101"/>
      <c r="Q8" s="106">
        <f t="shared" ref="Q8:Q18" si="16">IF(P8="x",70,0)</f>
        <v>0</v>
      </c>
      <c r="R8" s="101"/>
      <c r="S8" s="106">
        <f t="shared" ref="S8:S18" si="17">IF(R8="x",80,0)</f>
        <v>0</v>
      </c>
      <c r="T8" s="101"/>
      <c r="U8" s="106">
        <f t="shared" ref="U8:U18" si="18">IF(T8="x",90,0)</f>
        <v>0</v>
      </c>
      <c r="V8" s="101"/>
      <c r="W8" s="106">
        <f t="shared" ref="W8:W18" si="19">IF(V8="x",100,0)</f>
        <v>0</v>
      </c>
      <c r="X8" s="101"/>
      <c r="Y8" s="106">
        <f t="shared" ref="Y8:Y18" si="20">IF(X8="x",110,0)</f>
        <v>0</v>
      </c>
      <c r="Z8" s="101"/>
      <c r="AA8" s="106">
        <f t="shared" ref="AA8:AA18" si="21">IF(Z8="x",130,0)</f>
        <v>0</v>
      </c>
      <c r="AB8" s="101"/>
      <c r="AC8" s="106">
        <f t="shared" ref="AC8:AC18" si="22">IF(AB8="x",140,0)</f>
        <v>0</v>
      </c>
      <c r="AD8" s="101"/>
      <c r="AE8" s="106">
        <f t="shared" ref="AE8:AE18" si="23">IF(AD8="x",120,0)</f>
        <v>0</v>
      </c>
      <c r="AF8" s="106">
        <f t="shared" ref="AF8:AF18" si="24">IF(A8=1,IF(AH8&lt;=34,1,0),0)</f>
        <v>0</v>
      </c>
      <c r="AG8" s="106">
        <f t="shared" ref="AG8:AG18" si="25">IF(AF8=1,IF(AI8=AJ8,1,0),0)</f>
        <v>0</v>
      </c>
      <c r="AH8" s="1"/>
      <c r="AI8" s="4">
        <f t="shared" si="1"/>
        <v>0</v>
      </c>
      <c r="AJ8" s="126"/>
      <c r="AK8" s="4">
        <f t="shared" si="2"/>
        <v>0</v>
      </c>
      <c r="AL8" s="78">
        <f t="shared" ref="AL8:AL18" si="26">IF(A8=1,SUM(D8:AG8),0)</f>
        <v>0</v>
      </c>
      <c r="AM8" s="79">
        <f t="shared" si="3"/>
        <v>0</v>
      </c>
      <c r="AN8" s="80">
        <f t="shared" si="4"/>
        <v>0</v>
      </c>
      <c r="AO8" s="80">
        <f t="shared" si="5"/>
        <v>0</v>
      </c>
      <c r="AP8" s="5">
        <f t="shared" si="6"/>
        <v>0</v>
      </c>
      <c r="AQ8" s="5">
        <f t="shared" si="7"/>
        <v>0</v>
      </c>
      <c r="AR8" s="135">
        <f t="shared" ref="AR8:AR18" si="27">IF(AH8&gt;0,ROUND((AP8+AQ8+AO8),2),0)</f>
        <v>0</v>
      </c>
      <c r="AS8" s="141">
        <f t="shared" si="8"/>
        <v>0</v>
      </c>
      <c r="AT8" s="123"/>
      <c r="AU8" s="119">
        <f t="shared" si="9"/>
        <v>0</v>
      </c>
      <c r="AV8" s="49">
        <f t="shared" ref="AV8:AV18" si="28">ROUND(IF(OR(AL8=130,AL8=140),((AH8*1.08)+5)/39,IF(AL8=120,AK8*AM8/2,0)),2)</f>
        <v>0</v>
      </c>
      <c r="AW8" s="49">
        <f t="shared" ref="AW8:AW18" si="29">ROUND(IF(AL8=140,AH8*1.08/39,IF(AL8=130,AH8/2*1.08/39,IF(AL8=120,AK8*AM8/2,0))),2)</f>
        <v>0</v>
      </c>
    </row>
    <row r="9" spans="1:184" ht="15" x14ac:dyDescent="0.25">
      <c r="A9" s="75">
        <f t="shared" si="0"/>
        <v>0</v>
      </c>
      <c r="B9" s="75">
        <v>3</v>
      </c>
      <c r="C9" s="77"/>
      <c r="D9" s="101"/>
      <c r="E9" s="106">
        <f t="shared" si="10"/>
        <v>0</v>
      </c>
      <c r="F9" s="101"/>
      <c r="G9" s="106">
        <f t="shared" si="11"/>
        <v>0</v>
      </c>
      <c r="H9" s="101"/>
      <c r="I9" s="106">
        <f t="shared" si="12"/>
        <v>0</v>
      </c>
      <c r="J9" s="101"/>
      <c r="K9" s="106">
        <f t="shared" si="13"/>
        <v>0</v>
      </c>
      <c r="L9" s="101"/>
      <c r="M9" s="106">
        <f t="shared" si="14"/>
        <v>0</v>
      </c>
      <c r="N9" s="101"/>
      <c r="O9" s="106">
        <f t="shared" si="15"/>
        <v>0</v>
      </c>
      <c r="P9" s="101"/>
      <c r="Q9" s="106">
        <f t="shared" si="16"/>
        <v>0</v>
      </c>
      <c r="R9" s="101"/>
      <c r="S9" s="106">
        <f t="shared" si="17"/>
        <v>0</v>
      </c>
      <c r="T9" s="101"/>
      <c r="U9" s="106">
        <f t="shared" si="18"/>
        <v>0</v>
      </c>
      <c r="V9" s="101"/>
      <c r="W9" s="106">
        <f t="shared" si="19"/>
        <v>0</v>
      </c>
      <c r="X9" s="101"/>
      <c r="Y9" s="106">
        <f t="shared" si="20"/>
        <v>0</v>
      </c>
      <c r="Z9" s="101"/>
      <c r="AA9" s="106">
        <f t="shared" si="21"/>
        <v>0</v>
      </c>
      <c r="AB9" s="101"/>
      <c r="AC9" s="106">
        <f t="shared" si="22"/>
        <v>0</v>
      </c>
      <c r="AD9" s="101"/>
      <c r="AE9" s="106">
        <f t="shared" si="23"/>
        <v>0</v>
      </c>
      <c r="AF9" s="106">
        <f t="shared" si="24"/>
        <v>0</v>
      </c>
      <c r="AG9" s="106">
        <f t="shared" si="25"/>
        <v>0</v>
      </c>
      <c r="AH9" s="1"/>
      <c r="AI9" s="4">
        <f t="shared" si="1"/>
        <v>0</v>
      </c>
      <c r="AJ9" s="126"/>
      <c r="AK9" s="4">
        <f t="shared" si="2"/>
        <v>0</v>
      </c>
      <c r="AL9" s="78">
        <f t="shared" si="26"/>
        <v>0</v>
      </c>
      <c r="AM9" s="79">
        <f t="shared" si="3"/>
        <v>0</v>
      </c>
      <c r="AN9" s="80">
        <f t="shared" si="4"/>
        <v>0</v>
      </c>
      <c r="AO9" s="80">
        <f t="shared" si="5"/>
        <v>0</v>
      </c>
      <c r="AP9" s="5">
        <f t="shared" si="6"/>
        <v>0</v>
      </c>
      <c r="AQ9" s="5">
        <f t="shared" si="7"/>
        <v>0</v>
      </c>
      <c r="AR9" s="135">
        <f t="shared" si="27"/>
        <v>0</v>
      </c>
      <c r="AS9" s="141">
        <f t="shared" si="8"/>
        <v>0</v>
      </c>
      <c r="AT9" s="123"/>
      <c r="AU9" s="119">
        <f t="shared" si="9"/>
        <v>0</v>
      </c>
      <c r="AV9" s="49">
        <f t="shared" si="28"/>
        <v>0</v>
      </c>
      <c r="AW9" s="49">
        <f t="shared" si="29"/>
        <v>0</v>
      </c>
    </row>
    <row r="10" spans="1:184" ht="15" x14ac:dyDescent="0.25">
      <c r="A10" s="75">
        <f t="shared" si="0"/>
        <v>0</v>
      </c>
      <c r="B10" s="75">
        <v>4</v>
      </c>
      <c r="C10" s="77"/>
      <c r="D10" s="101"/>
      <c r="E10" s="106">
        <f t="shared" si="10"/>
        <v>0</v>
      </c>
      <c r="F10" s="101"/>
      <c r="G10" s="106">
        <f t="shared" si="11"/>
        <v>0</v>
      </c>
      <c r="H10" s="101"/>
      <c r="I10" s="106">
        <f t="shared" si="12"/>
        <v>0</v>
      </c>
      <c r="J10" s="101"/>
      <c r="K10" s="106">
        <f t="shared" si="13"/>
        <v>0</v>
      </c>
      <c r="L10" s="101"/>
      <c r="M10" s="106">
        <f t="shared" si="14"/>
        <v>0</v>
      </c>
      <c r="N10" s="101"/>
      <c r="O10" s="106">
        <f t="shared" si="15"/>
        <v>0</v>
      </c>
      <c r="P10" s="101"/>
      <c r="Q10" s="106">
        <f t="shared" si="16"/>
        <v>0</v>
      </c>
      <c r="R10" s="101"/>
      <c r="S10" s="106">
        <f t="shared" si="17"/>
        <v>0</v>
      </c>
      <c r="T10" s="101"/>
      <c r="U10" s="106">
        <f t="shared" si="18"/>
        <v>0</v>
      </c>
      <c r="V10" s="101"/>
      <c r="W10" s="106">
        <f t="shared" si="19"/>
        <v>0</v>
      </c>
      <c r="X10" s="101"/>
      <c r="Y10" s="106">
        <f t="shared" si="20"/>
        <v>0</v>
      </c>
      <c r="Z10" s="101"/>
      <c r="AA10" s="106">
        <f t="shared" si="21"/>
        <v>0</v>
      </c>
      <c r="AB10" s="101"/>
      <c r="AC10" s="106">
        <f t="shared" si="22"/>
        <v>0</v>
      </c>
      <c r="AD10" s="101"/>
      <c r="AE10" s="106">
        <f t="shared" si="23"/>
        <v>0</v>
      </c>
      <c r="AF10" s="106">
        <f t="shared" si="24"/>
        <v>0</v>
      </c>
      <c r="AG10" s="106">
        <f t="shared" si="25"/>
        <v>0</v>
      </c>
      <c r="AH10" s="1"/>
      <c r="AI10" s="4">
        <f t="shared" si="1"/>
        <v>0</v>
      </c>
      <c r="AJ10" s="126"/>
      <c r="AK10" s="4">
        <f t="shared" si="2"/>
        <v>0</v>
      </c>
      <c r="AL10" s="78">
        <f t="shared" si="26"/>
        <v>0</v>
      </c>
      <c r="AM10" s="79">
        <f t="shared" si="3"/>
        <v>0</v>
      </c>
      <c r="AN10" s="80">
        <f t="shared" si="4"/>
        <v>0</v>
      </c>
      <c r="AO10" s="80">
        <f t="shared" si="5"/>
        <v>0</v>
      </c>
      <c r="AP10" s="5">
        <f t="shared" si="6"/>
        <v>0</v>
      </c>
      <c r="AQ10" s="5">
        <f t="shared" si="7"/>
        <v>0</v>
      </c>
      <c r="AR10" s="135">
        <f t="shared" si="27"/>
        <v>0</v>
      </c>
      <c r="AS10" s="141">
        <f t="shared" si="8"/>
        <v>0</v>
      </c>
      <c r="AT10" s="123"/>
      <c r="AU10" s="119">
        <f t="shared" si="9"/>
        <v>0</v>
      </c>
      <c r="AV10" s="49">
        <f t="shared" si="28"/>
        <v>0</v>
      </c>
      <c r="AW10" s="49">
        <f t="shared" si="29"/>
        <v>0</v>
      </c>
    </row>
    <row r="11" spans="1:184" ht="15" x14ac:dyDescent="0.25">
      <c r="A11" s="75">
        <f t="shared" si="0"/>
        <v>0</v>
      </c>
      <c r="B11" s="75">
        <v>5</v>
      </c>
      <c r="C11" s="77"/>
      <c r="D11" s="101"/>
      <c r="E11" s="106">
        <f t="shared" si="10"/>
        <v>0</v>
      </c>
      <c r="F11" s="101"/>
      <c r="G11" s="106">
        <f t="shared" si="11"/>
        <v>0</v>
      </c>
      <c r="H11" s="101"/>
      <c r="I11" s="106">
        <f t="shared" si="12"/>
        <v>0</v>
      </c>
      <c r="J11" s="101"/>
      <c r="K11" s="106">
        <f t="shared" si="13"/>
        <v>0</v>
      </c>
      <c r="L11" s="101"/>
      <c r="M11" s="106">
        <f t="shared" si="14"/>
        <v>0</v>
      </c>
      <c r="N11" s="101"/>
      <c r="O11" s="106">
        <f t="shared" si="15"/>
        <v>0</v>
      </c>
      <c r="P11" s="101"/>
      <c r="Q11" s="106">
        <f t="shared" si="16"/>
        <v>0</v>
      </c>
      <c r="R11" s="101"/>
      <c r="S11" s="106">
        <f t="shared" si="17"/>
        <v>0</v>
      </c>
      <c r="T11" s="101"/>
      <c r="U11" s="106">
        <f t="shared" si="18"/>
        <v>0</v>
      </c>
      <c r="V11" s="101"/>
      <c r="W11" s="106">
        <f t="shared" si="19"/>
        <v>0</v>
      </c>
      <c r="X11" s="101"/>
      <c r="Y11" s="106">
        <f t="shared" si="20"/>
        <v>0</v>
      </c>
      <c r="Z11" s="101"/>
      <c r="AA11" s="106">
        <f t="shared" si="21"/>
        <v>0</v>
      </c>
      <c r="AB11" s="101"/>
      <c r="AC11" s="106">
        <f t="shared" si="22"/>
        <v>0</v>
      </c>
      <c r="AD11" s="101"/>
      <c r="AE11" s="106">
        <f t="shared" si="23"/>
        <v>0</v>
      </c>
      <c r="AF11" s="106">
        <f t="shared" si="24"/>
        <v>0</v>
      </c>
      <c r="AG11" s="106">
        <f t="shared" si="25"/>
        <v>0</v>
      </c>
      <c r="AH11" s="1"/>
      <c r="AI11" s="4">
        <f t="shared" si="1"/>
        <v>0</v>
      </c>
      <c r="AJ11" s="126"/>
      <c r="AK11" s="4">
        <f t="shared" si="2"/>
        <v>0</v>
      </c>
      <c r="AL11" s="78">
        <f t="shared" si="26"/>
        <v>0</v>
      </c>
      <c r="AM11" s="79">
        <f t="shared" si="3"/>
        <v>0</v>
      </c>
      <c r="AN11" s="80">
        <f t="shared" si="4"/>
        <v>0</v>
      </c>
      <c r="AO11" s="80">
        <f t="shared" si="5"/>
        <v>0</v>
      </c>
      <c r="AP11" s="5">
        <f t="shared" si="6"/>
        <v>0</v>
      </c>
      <c r="AQ11" s="5">
        <f t="shared" si="7"/>
        <v>0</v>
      </c>
      <c r="AR11" s="135">
        <f t="shared" si="27"/>
        <v>0</v>
      </c>
      <c r="AS11" s="141">
        <f>VLOOKUP(AL11,BERLISTE,5,TRUE)</f>
        <v>0</v>
      </c>
      <c r="AT11" s="123"/>
      <c r="AU11" s="119">
        <f t="shared" si="9"/>
        <v>0</v>
      </c>
      <c r="AV11" s="49">
        <f t="shared" si="28"/>
        <v>0</v>
      </c>
      <c r="AW11" s="49">
        <f t="shared" si="29"/>
        <v>0</v>
      </c>
    </row>
    <row r="12" spans="1:184" ht="15" x14ac:dyDescent="0.25">
      <c r="A12" s="75">
        <f t="shared" si="0"/>
        <v>0</v>
      </c>
      <c r="B12" s="75">
        <v>6</v>
      </c>
      <c r="C12" s="77"/>
      <c r="D12" s="101"/>
      <c r="E12" s="106">
        <f t="shared" si="10"/>
        <v>0</v>
      </c>
      <c r="F12" s="101"/>
      <c r="G12" s="106">
        <f t="shared" si="11"/>
        <v>0</v>
      </c>
      <c r="H12" s="101"/>
      <c r="I12" s="106">
        <f t="shared" si="12"/>
        <v>0</v>
      </c>
      <c r="J12" s="101"/>
      <c r="K12" s="106">
        <f t="shared" si="13"/>
        <v>0</v>
      </c>
      <c r="L12" s="101"/>
      <c r="M12" s="106">
        <f t="shared" si="14"/>
        <v>0</v>
      </c>
      <c r="N12" s="101"/>
      <c r="O12" s="106">
        <f t="shared" si="15"/>
        <v>0</v>
      </c>
      <c r="P12" s="101"/>
      <c r="Q12" s="106">
        <f t="shared" si="16"/>
        <v>0</v>
      </c>
      <c r="R12" s="101"/>
      <c r="S12" s="106">
        <f t="shared" si="17"/>
        <v>0</v>
      </c>
      <c r="T12" s="101"/>
      <c r="U12" s="106">
        <f t="shared" si="18"/>
        <v>0</v>
      </c>
      <c r="V12" s="101"/>
      <c r="W12" s="106">
        <f t="shared" si="19"/>
        <v>0</v>
      </c>
      <c r="X12" s="101"/>
      <c r="Y12" s="106">
        <f t="shared" si="20"/>
        <v>0</v>
      </c>
      <c r="Z12" s="101"/>
      <c r="AA12" s="106">
        <f t="shared" si="21"/>
        <v>0</v>
      </c>
      <c r="AB12" s="101"/>
      <c r="AC12" s="106">
        <f t="shared" si="22"/>
        <v>0</v>
      </c>
      <c r="AD12" s="101"/>
      <c r="AE12" s="106">
        <f t="shared" si="23"/>
        <v>0</v>
      </c>
      <c r="AF12" s="106">
        <f t="shared" si="24"/>
        <v>0</v>
      </c>
      <c r="AG12" s="106">
        <f t="shared" si="25"/>
        <v>0</v>
      </c>
      <c r="AH12" s="1"/>
      <c r="AI12" s="4">
        <f t="shared" si="1"/>
        <v>0</v>
      </c>
      <c r="AJ12" s="126"/>
      <c r="AK12" s="4">
        <f t="shared" si="2"/>
        <v>0</v>
      </c>
      <c r="AL12" s="78">
        <f t="shared" si="26"/>
        <v>0</v>
      </c>
      <c r="AM12" s="79">
        <f t="shared" si="3"/>
        <v>0</v>
      </c>
      <c r="AN12" s="80">
        <f t="shared" si="4"/>
        <v>0</v>
      </c>
      <c r="AO12" s="80">
        <f t="shared" si="5"/>
        <v>0</v>
      </c>
      <c r="AP12" s="5">
        <f t="shared" si="6"/>
        <v>0</v>
      </c>
      <c r="AQ12" s="5">
        <f t="shared" si="7"/>
        <v>0</v>
      </c>
      <c r="AR12" s="135">
        <f t="shared" si="27"/>
        <v>0</v>
      </c>
      <c r="AS12" s="141">
        <f t="shared" si="8"/>
        <v>0</v>
      </c>
      <c r="AT12" s="123"/>
      <c r="AU12" s="119">
        <f t="shared" si="9"/>
        <v>0</v>
      </c>
      <c r="AV12" s="49">
        <f t="shared" si="28"/>
        <v>0</v>
      </c>
      <c r="AW12" s="49">
        <f t="shared" si="29"/>
        <v>0</v>
      </c>
    </row>
    <row r="13" spans="1:184" ht="15" x14ac:dyDescent="0.25">
      <c r="A13" s="75">
        <f t="shared" si="0"/>
        <v>0</v>
      </c>
      <c r="B13" s="75">
        <v>7</v>
      </c>
      <c r="C13" s="77"/>
      <c r="D13" s="101"/>
      <c r="E13" s="106">
        <f t="shared" si="10"/>
        <v>0</v>
      </c>
      <c r="F13" s="101"/>
      <c r="G13" s="106">
        <f t="shared" si="11"/>
        <v>0</v>
      </c>
      <c r="H13" s="101"/>
      <c r="I13" s="106">
        <f t="shared" si="12"/>
        <v>0</v>
      </c>
      <c r="J13" s="101"/>
      <c r="K13" s="106">
        <f t="shared" si="13"/>
        <v>0</v>
      </c>
      <c r="L13" s="101"/>
      <c r="M13" s="106">
        <f t="shared" si="14"/>
        <v>0</v>
      </c>
      <c r="N13" s="101"/>
      <c r="O13" s="106">
        <f t="shared" si="15"/>
        <v>0</v>
      </c>
      <c r="P13" s="101"/>
      <c r="Q13" s="106">
        <f t="shared" si="16"/>
        <v>0</v>
      </c>
      <c r="R13" s="101"/>
      <c r="S13" s="106">
        <f t="shared" si="17"/>
        <v>0</v>
      </c>
      <c r="T13" s="101"/>
      <c r="U13" s="106">
        <f t="shared" si="18"/>
        <v>0</v>
      </c>
      <c r="V13" s="101"/>
      <c r="W13" s="106">
        <f t="shared" si="19"/>
        <v>0</v>
      </c>
      <c r="X13" s="101"/>
      <c r="Y13" s="106">
        <f t="shared" si="20"/>
        <v>0</v>
      </c>
      <c r="Z13" s="101"/>
      <c r="AA13" s="106">
        <f t="shared" si="21"/>
        <v>0</v>
      </c>
      <c r="AB13" s="101"/>
      <c r="AC13" s="106">
        <f t="shared" si="22"/>
        <v>0</v>
      </c>
      <c r="AD13" s="101"/>
      <c r="AE13" s="106">
        <f t="shared" si="23"/>
        <v>0</v>
      </c>
      <c r="AF13" s="106">
        <f t="shared" si="24"/>
        <v>0</v>
      </c>
      <c r="AG13" s="106">
        <f t="shared" si="25"/>
        <v>0</v>
      </c>
      <c r="AH13" s="1"/>
      <c r="AI13" s="4">
        <f t="shared" si="1"/>
        <v>0</v>
      </c>
      <c r="AJ13" s="126"/>
      <c r="AK13" s="4">
        <f t="shared" si="2"/>
        <v>0</v>
      </c>
      <c r="AL13" s="78">
        <f t="shared" si="26"/>
        <v>0</v>
      </c>
      <c r="AM13" s="79">
        <f t="shared" si="3"/>
        <v>0</v>
      </c>
      <c r="AN13" s="80">
        <f t="shared" si="4"/>
        <v>0</v>
      </c>
      <c r="AO13" s="80">
        <f t="shared" si="5"/>
        <v>0</v>
      </c>
      <c r="AP13" s="5">
        <f t="shared" si="6"/>
        <v>0</v>
      </c>
      <c r="AQ13" s="5">
        <f t="shared" si="7"/>
        <v>0</v>
      </c>
      <c r="AR13" s="135">
        <f t="shared" si="27"/>
        <v>0</v>
      </c>
      <c r="AS13" s="141">
        <f t="shared" si="8"/>
        <v>0</v>
      </c>
      <c r="AT13" s="123"/>
      <c r="AU13" s="119">
        <f t="shared" si="9"/>
        <v>0</v>
      </c>
      <c r="AV13" s="49">
        <f t="shared" si="28"/>
        <v>0</v>
      </c>
      <c r="AW13" s="49">
        <f t="shared" si="29"/>
        <v>0</v>
      </c>
    </row>
    <row r="14" spans="1:184" ht="15" x14ac:dyDescent="0.25">
      <c r="A14" s="75">
        <f t="shared" si="0"/>
        <v>0</v>
      </c>
      <c r="B14" s="75">
        <v>8</v>
      </c>
      <c r="C14" s="77"/>
      <c r="D14" s="101"/>
      <c r="E14" s="106">
        <f t="shared" si="10"/>
        <v>0</v>
      </c>
      <c r="F14" s="101"/>
      <c r="G14" s="106">
        <f t="shared" si="11"/>
        <v>0</v>
      </c>
      <c r="H14" s="101"/>
      <c r="I14" s="106">
        <f t="shared" si="12"/>
        <v>0</v>
      </c>
      <c r="J14" s="101"/>
      <c r="K14" s="106">
        <f t="shared" si="13"/>
        <v>0</v>
      </c>
      <c r="L14" s="101"/>
      <c r="M14" s="106">
        <f t="shared" si="14"/>
        <v>0</v>
      </c>
      <c r="N14" s="101"/>
      <c r="O14" s="106">
        <f t="shared" si="15"/>
        <v>0</v>
      </c>
      <c r="P14" s="101"/>
      <c r="Q14" s="106">
        <f t="shared" si="16"/>
        <v>0</v>
      </c>
      <c r="R14" s="101"/>
      <c r="S14" s="106">
        <f t="shared" si="17"/>
        <v>0</v>
      </c>
      <c r="T14" s="101"/>
      <c r="U14" s="106">
        <f t="shared" si="18"/>
        <v>0</v>
      </c>
      <c r="V14" s="101"/>
      <c r="W14" s="106">
        <f t="shared" si="19"/>
        <v>0</v>
      </c>
      <c r="X14" s="101"/>
      <c r="Y14" s="106">
        <f t="shared" si="20"/>
        <v>0</v>
      </c>
      <c r="Z14" s="101"/>
      <c r="AA14" s="106">
        <f t="shared" si="21"/>
        <v>0</v>
      </c>
      <c r="AB14" s="101"/>
      <c r="AC14" s="106">
        <f t="shared" si="22"/>
        <v>0</v>
      </c>
      <c r="AD14" s="101"/>
      <c r="AE14" s="106">
        <f t="shared" si="23"/>
        <v>0</v>
      </c>
      <c r="AF14" s="106">
        <f t="shared" si="24"/>
        <v>0</v>
      </c>
      <c r="AG14" s="106">
        <f t="shared" si="25"/>
        <v>0</v>
      </c>
      <c r="AH14" s="1"/>
      <c r="AI14" s="4">
        <f t="shared" si="1"/>
        <v>0</v>
      </c>
      <c r="AJ14" s="126"/>
      <c r="AK14" s="4">
        <f t="shared" si="2"/>
        <v>0</v>
      </c>
      <c r="AL14" s="78">
        <f t="shared" si="26"/>
        <v>0</v>
      </c>
      <c r="AM14" s="79">
        <f t="shared" si="3"/>
        <v>0</v>
      </c>
      <c r="AN14" s="80">
        <f t="shared" si="4"/>
        <v>0</v>
      </c>
      <c r="AO14" s="80">
        <f t="shared" si="5"/>
        <v>0</v>
      </c>
      <c r="AP14" s="5">
        <f t="shared" si="6"/>
        <v>0</v>
      </c>
      <c r="AQ14" s="5">
        <f t="shared" si="7"/>
        <v>0</v>
      </c>
      <c r="AR14" s="135">
        <f t="shared" si="27"/>
        <v>0</v>
      </c>
      <c r="AS14" s="141">
        <f t="shared" si="8"/>
        <v>0</v>
      </c>
      <c r="AT14" s="123"/>
      <c r="AU14" s="119">
        <f t="shared" si="9"/>
        <v>0</v>
      </c>
      <c r="AV14" s="49">
        <f t="shared" si="28"/>
        <v>0</v>
      </c>
      <c r="AW14" s="49">
        <f t="shared" si="29"/>
        <v>0</v>
      </c>
    </row>
    <row r="15" spans="1:184" ht="15" x14ac:dyDescent="0.25">
      <c r="A15" s="75">
        <f t="shared" si="0"/>
        <v>0</v>
      </c>
      <c r="B15" s="75">
        <v>9</v>
      </c>
      <c r="C15" s="77"/>
      <c r="D15" s="101"/>
      <c r="E15" s="106">
        <f t="shared" si="10"/>
        <v>0</v>
      </c>
      <c r="F15" s="101"/>
      <c r="G15" s="106">
        <f t="shared" si="11"/>
        <v>0</v>
      </c>
      <c r="H15" s="101"/>
      <c r="I15" s="106">
        <f t="shared" si="12"/>
        <v>0</v>
      </c>
      <c r="J15" s="101"/>
      <c r="K15" s="106">
        <f t="shared" si="13"/>
        <v>0</v>
      </c>
      <c r="L15" s="101"/>
      <c r="M15" s="106">
        <f t="shared" si="14"/>
        <v>0</v>
      </c>
      <c r="N15" s="101"/>
      <c r="O15" s="106">
        <f t="shared" si="15"/>
        <v>0</v>
      </c>
      <c r="P15" s="101"/>
      <c r="Q15" s="106">
        <f t="shared" si="16"/>
        <v>0</v>
      </c>
      <c r="R15" s="101"/>
      <c r="S15" s="106">
        <f t="shared" si="17"/>
        <v>0</v>
      </c>
      <c r="T15" s="101"/>
      <c r="U15" s="106">
        <f t="shared" si="18"/>
        <v>0</v>
      </c>
      <c r="V15" s="101"/>
      <c r="W15" s="106">
        <f t="shared" si="19"/>
        <v>0</v>
      </c>
      <c r="X15" s="101"/>
      <c r="Y15" s="106">
        <f t="shared" si="20"/>
        <v>0</v>
      </c>
      <c r="Z15" s="101"/>
      <c r="AA15" s="106">
        <f t="shared" si="21"/>
        <v>0</v>
      </c>
      <c r="AB15" s="101"/>
      <c r="AC15" s="106">
        <f t="shared" si="22"/>
        <v>0</v>
      </c>
      <c r="AD15" s="101"/>
      <c r="AE15" s="106">
        <f t="shared" si="23"/>
        <v>0</v>
      </c>
      <c r="AF15" s="106">
        <f t="shared" si="24"/>
        <v>0</v>
      </c>
      <c r="AG15" s="106">
        <f t="shared" si="25"/>
        <v>0</v>
      </c>
      <c r="AH15" s="1"/>
      <c r="AI15" s="4">
        <f t="shared" si="1"/>
        <v>0</v>
      </c>
      <c r="AJ15" s="126"/>
      <c r="AK15" s="4">
        <f>AI15-AJ15</f>
        <v>0</v>
      </c>
      <c r="AL15" s="78">
        <f t="shared" si="26"/>
        <v>0</v>
      </c>
      <c r="AM15" s="79">
        <f t="shared" si="3"/>
        <v>0</v>
      </c>
      <c r="AN15" s="80">
        <f t="shared" si="4"/>
        <v>0</v>
      </c>
      <c r="AO15" s="80">
        <f t="shared" si="5"/>
        <v>0</v>
      </c>
      <c r="AP15" s="5">
        <f t="shared" si="6"/>
        <v>0</v>
      </c>
      <c r="AQ15" s="5">
        <f t="shared" si="7"/>
        <v>0</v>
      </c>
      <c r="AR15" s="135">
        <f t="shared" si="27"/>
        <v>0</v>
      </c>
      <c r="AS15" s="141">
        <f t="shared" si="8"/>
        <v>0</v>
      </c>
      <c r="AT15" s="123"/>
      <c r="AU15" s="119">
        <f t="shared" si="9"/>
        <v>0</v>
      </c>
      <c r="AV15" s="49">
        <f t="shared" si="28"/>
        <v>0</v>
      </c>
      <c r="AW15" s="49">
        <f t="shared" si="29"/>
        <v>0</v>
      </c>
    </row>
    <row r="16" spans="1:184" ht="15" x14ac:dyDescent="0.25">
      <c r="A16" s="75">
        <f t="shared" si="0"/>
        <v>0</v>
      </c>
      <c r="B16" s="75">
        <v>10</v>
      </c>
      <c r="C16" s="77"/>
      <c r="D16" s="101"/>
      <c r="E16" s="106">
        <f t="shared" si="10"/>
        <v>0</v>
      </c>
      <c r="F16" s="101"/>
      <c r="G16" s="106">
        <f t="shared" si="11"/>
        <v>0</v>
      </c>
      <c r="H16" s="101"/>
      <c r="I16" s="106">
        <f t="shared" si="12"/>
        <v>0</v>
      </c>
      <c r="J16" s="101"/>
      <c r="K16" s="106">
        <f t="shared" si="13"/>
        <v>0</v>
      </c>
      <c r="L16" s="101"/>
      <c r="M16" s="106">
        <f t="shared" si="14"/>
        <v>0</v>
      </c>
      <c r="N16" s="101"/>
      <c r="O16" s="106">
        <f t="shared" si="15"/>
        <v>0</v>
      </c>
      <c r="P16" s="101"/>
      <c r="Q16" s="106">
        <f t="shared" si="16"/>
        <v>0</v>
      </c>
      <c r="R16" s="101"/>
      <c r="S16" s="106">
        <f t="shared" si="17"/>
        <v>0</v>
      </c>
      <c r="T16" s="101"/>
      <c r="U16" s="106">
        <f t="shared" si="18"/>
        <v>0</v>
      </c>
      <c r="V16" s="101"/>
      <c r="W16" s="106">
        <f t="shared" si="19"/>
        <v>0</v>
      </c>
      <c r="X16" s="101"/>
      <c r="Y16" s="106">
        <f t="shared" si="20"/>
        <v>0</v>
      </c>
      <c r="Z16" s="101"/>
      <c r="AA16" s="106">
        <f t="shared" si="21"/>
        <v>0</v>
      </c>
      <c r="AB16" s="101"/>
      <c r="AC16" s="106">
        <f t="shared" si="22"/>
        <v>0</v>
      </c>
      <c r="AD16" s="101"/>
      <c r="AE16" s="106">
        <f t="shared" si="23"/>
        <v>0</v>
      </c>
      <c r="AF16" s="106">
        <f t="shared" si="24"/>
        <v>0</v>
      </c>
      <c r="AG16" s="106">
        <f t="shared" si="25"/>
        <v>0</v>
      </c>
      <c r="AH16" s="1"/>
      <c r="AI16" s="4">
        <f t="shared" si="1"/>
        <v>0</v>
      </c>
      <c r="AJ16" s="126"/>
      <c r="AK16" s="4">
        <f>AI16-AJ16</f>
        <v>0</v>
      </c>
      <c r="AL16" s="78">
        <f t="shared" si="26"/>
        <v>0</v>
      </c>
      <c r="AM16" s="79">
        <f t="shared" si="3"/>
        <v>0</v>
      </c>
      <c r="AN16" s="80">
        <f t="shared" si="4"/>
        <v>0</v>
      </c>
      <c r="AO16" s="80">
        <f t="shared" si="5"/>
        <v>0</v>
      </c>
      <c r="AP16" s="5">
        <f t="shared" si="6"/>
        <v>0</v>
      </c>
      <c r="AQ16" s="5">
        <f t="shared" si="7"/>
        <v>0</v>
      </c>
      <c r="AR16" s="135">
        <f t="shared" si="27"/>
        <v>0</v>
      </c>
      <c r="AS16" s="141">
        <f t="shared" si="8"/>
        <v>0</v>
      </c>
      <c r="AT16" s="123"/>
      <c r="AU16" s="119">
        <f t="shared" si="9"/>
        <v>0</v>
      </c>
      <c r="AV16" s="49">
        <f t="shared" si="28"/>
        <v>0</v>
      </c>
      <c r="AW16" s="49">
        <f t="shared" si="29"/>
        <v>0</v>
      </c>
    </row>
    <row r="17" spans="1:184" ht="15" x14ac:dyDescent="0.25">
      <c r="A17" s="75">
        <f t="shared" si="0"/>
        <v>0</v>
      </c>
      <c r="B17" s="75">
        <v>11</v>
      </c>
      <c r="C17" s="77"/>
      <c r="D17" s="101"/>
      <c r="E17" s="106">
        <f t="shared" si="10"/>
        <v>0</v>
      </c>
      <c r="F17" s="101"/>
      <c r="G17" s="106">
        <f t="shared" si="11"/>
        <v>0</v>
      </c>
      <c r="H17" s="101"/>
      <c r="I17" s="106">
        <f t="shared" si="12"/>
        <v>0</v>
      </c>
      <c r="J17" s="101"/>
      <c r="K17" s="106">
        <f t="shared" si="13"/>
        <v>0</v>
      </c>
      <c r="L17" s="101"/>
      <c r="M17" s="106">
        <f t="shared" si="14"/>
        <v>0</v>
      </c>
      <c r="N17" s="101"/>
      <c r="O17" s="106">
        <f t="shared" si="15"/>
        <v>0</v>
      </c>
      <c r="P17" s="101"/>
      <c r="Q17" s="106">
        <f t="shared" si="16"/>
        <v>0</v>
      </c>
      <c r="R17" s="101"/>
      <c r="S17" s="106">
        <f t="shared" si="17"/>
        <v>0</v>
      </c>
      <c r="T17" s="101"/>
      <c r="U17" s="106">
        <f t="shared" si="18"/>
        <v>0</v>
      </c>
      <c r="V17" s="101"/>
      <c r="W17" s="106">
        <f t="shared" si="19"/>
        <v>0</v>
      </c>
      <c r="X17" s="101"/>
      <c r="Y17" s="106">
        <f t="shared" si="20"/>
        <v>0</v>
      </c>
      <c r="Z17" s="101"/>
      <c r="AA17" s="106">
        <f t="shared" si="21"/>
        <v>0</v>
      </c>
      <c r="AB17" s="101"/>
      <c r="AC17" s="106">
        <f t="shared" si="22"/>
        <v>0</v>
      </c>
      <c r="AD17" s="101"/>
      <c r="AE17" s="106">
        <f t="shared" si="23"/>
        <v>0</v>
      </c>
      <c r="AF17" s="106">
        <f t="shared" si="24"/>
        <v>0</v>
      </c>
      <c r="AG17" s="106">
        <f t="shared" si="25"/>
        <v>0</v>
      </c>
      <c r="AH17" s="1"/>
      <c r="AI17" s="4">
        <f t="shared" si="1"/>
        <v>0</v>
      </c>
      <c r="AJ17" s="126"/>
      <c r="AK17" s="4">
        <f t="shared" si="2"/>
        <v>0</v>
      </c>
      <c r="AL17" s="78">
        <f t="shared" si="26"/>
        <v>0</v>
      </c>
      <c r="AM17" s="79">
        <f t="shared" si="3"/>
        <v>0</v>
      </c>
      <c r="AN17" s="80">
        <f t="shared" si="4"/>
        <v>0</v>
      </c>
      <c r="AO17" s="80">
        <f t="shared" si="5"/>
        <v>0</v>
      </c>
      <c r="AP17" s="5">
        <f t="shared" si="6"/>
        <v>0</v>
      </c>
      <c r="AQ17" s="5">
        <f t="shared" si="7"/>
        <v>0</v>
      </c>
      <c r="AR17" s="135">
        <f t="shared" si="27"/>
        <v>0</v>
      </c>
      <c r="AS17" s="141">
        <f t="shared" si="8"/>
        <v>0</v>
      </c>
      <c r="AT17" s="123"/>
      <c r="AU17" s="119">
        <f t="shared" si="9"/>
        <v>0</v>
      </c>
      <c r="AV17" s="49">
        <f t="shared" si="28"/>
        <v>0</v>
      </c>
      <c r="AW17" s="49">
        <f t="shared" si="29"/>
        <v>0</v>
      </c>
    </row>
    <row r="18" spans="1:184" ht="15" x14ac:dyDescent="0.25">
      <c r="A18" s="75">
        <f t="shared" si="0"/>
        <v>0</v>
      </c>
      <c r="B18" s="75">
        <v>12</v>
      </c>
      <c r="C18" s="77"/>
      <c r="D18" s="101"/>
      <c r="E18" s="106">
        <f t="shared" si="10"/>
        <v>0</v>
      </c>
      <c r="F18" s="101"/>
      <c r="G18" s="106">
        <f t="shared" si="11"/>
        <v>0</v>
      </c>
      <c r="H18" s="101"/>
      <c r="I18" s="106">
        <f t="shared" si="12"/>
        <v>0</v>
      </c>
      <c r="J18" s="101"/>
      <c r="K18" s="106">
        <f t="shared" si="13"/>
        <v>0</v>
      </c>
      <c r="L18" s="101"/>
      <c r="M18" s="106">
        <f t="shared" si="14"/>
        <v>0</v>
      </c>
      <c r="N18" s="101"/>
      <c r="O18" s="106">
        <f t="shared" si="15"/>
        <v>0</v>
      </c>
      <c r="P18" s="101"/>
      <c r="Q18" s="106">
        <f t="shared" si="16"/>
        <v>0</v>
      </c>
      <c r="R18" s="101"/>
      <c r="S18" s="106">
        <f t="shared" si="17"/>
        <v>0</v>
      </c>
      <c r="T18" s="101"/>
      <c r="U18" s="106">
        <f t="shared" si="18"/>
        <v>0</v>
      </c>
      <c r="V18" s="101"/>
      <c r="W18" s="106">
        <f t="shared" si="19"/>
        <v>0</v>
      </c>
      <c r="X18" s="101"/>
      <c r="Y18" s="106">
        <f t="shared" si="20"/>
        <v>0</v>
      </c>
      <c r="Z18" s="101"/>
      <c r="AA18" s="106">
        <f t="shared" si="21"/>
        <v>0</v>
      </c>
      <c r="AB18" s="101"/>
      <c r="AC18" s="106">
        <f t="shared" si="22"/>
        <v>0</v>
      </c>
      <c r="AD18" s="101"/>
      <c r="AE18" s="106">
        <f t="shared" si="23"/>
        <v>0</v>
      </c>
      <c r="AF18" s="106">
        <f t="shared" si="24"/>
        <v>0</v>
      </c>
      <c r="AG18" s="106">
        <f t="shared" si="25"/>
        <v>0</v>
      </c>
      <c r="AH18" s="1"/>
      <c r="AI18" s="4">
        <f t="shared" si="1"/>
        <v>0</v>
      </c>
      <c r="AJ18" s="126"/>
      <c r="AK18" s="4">
        <f t="shared" si="2"/>
        <v>0</v>
      </c>
      <c r="AL18" s="78">
        <f t="shared" si="26"/>
        <v>0</v>
      </c>
      <c r="AM18" s="79">
        <f t="shared" si="3"/>
        <v>0</v>
      </c>
      <c r="AN18" s="80">
        <f t="shared" si="4"/>
        <v>0</v>
      </c>
      <c r="AO18" s="80">
        <f t="shared" si="5"/>
        <v>0</v>
      </c>
      <c r="AP18" s="5">
        <f t="shared" si="6"/>
        <v>0</v>
      </c>
      <c r="AQ18" s="5">
        <f t="shared" si="7"/>
        <v>0</v>
      </c>
      <c r="AR18" s="135">
        <f t="shared" si="27"/>
        <v>0</v>
      </c>
      <c r="AS18" s="141">
        <f t="shared" si="8"/>
        <v>0</v>
      </c>
      <c r="AT18" s="123"/>
      <c r="AU18" s="119">
        <f t="shared" si="9"/>
        <v>0</v>
      </c>
      <c r="AV18" s="49">
        <f t="shared" si="28"/>
        <v>0</v>
      </c>
      <c r="AW18" s="49">
        <f t="shared" si="29"/>
        <v>0</v>
      </c>
    </row>
    <row r="19" spans="1:184" s="24" customFormat="1" ht="0.75" customHeight="1" x14ac:dyDescent="0.2">
      <c r="A19" s="25"/>
      <c r="B19" s="25"/>
      <c r="F19" s="27"/>
      <c r="G19" s="27"/>
      <c r="H19" s="27"/>
      <c r="I19" s="27"/>
      <c r="J19" s="27"/>
      <c r="K19" s="27"/>
      <c r="L19" s="27"/>
      <c r="M19" s="27"/>
      <c r="O19" s="6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5"/>
      <c r="AL19" s="28"/>
      <c r="AM19" s="26"/>
      <c r="AN19" s="26"/>
      <c r="AO19" s="26"/>
      <c r="AP19" s="25"/>
      <c r="AR19" s="134"/>
      <c r="AS19" s="142"/>
      <c r="AT19" s="116"/>
      <c r="AU19" s="40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</row>
    <row r="20" spans="1:184" s="19" customFormat="1" ht="15.75" customHeight="1" x14ac:dyDescent="0.25">
      <c r="A20" s="23"/>
      <c r="B20" s="23"/>
      <c r="F20" s="20"/>
      <c r="G20" s="20"/>
      <c r="H20" s="20"/>
      <c r="I20" s="20"/>
      <c r="J20" s="20"/>
      <c r="K20" s="20"/>
      <c r="L20" s="20"/>
      <c r="M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1"/>
      <c r="AL20" s="21"/>
      <c r="AM20" s="22"/>
      <c r="AN20" s="22"/>
      <c r="AO20" s="22"/>
      <c r="AP20" s="23"/>
      <c r="AQ20" s="131" t="s">
        <v>66</v>
      </c>
      <c r="AR20" s="22"/>
      <c r="AS20" s="143">
        <f>IF(SUM(AS7:AS18)&gt;0,6+SUM(AS7:AS18)-2,0)</f>
        <v>0</v>
      </c>
      <c r="AT20" s="117"/>
      <c r="AU20" s="39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</row>
    <row r="21" spans="1:184" s="19" customFormat="1" ht="7.5" customHeight="1" x14ac:dyDescent="0.2">
      <c r="A21" s="23"/>
      <c r="B21" s="23"/>
      <c r="F21" s="20"/>
      <c r="G21" s="20"/>
      <c r="H21" s="20"/>
      <c r="I21" s="20"/>
      <c r="J21" s="20"/>
      <c r="K21" s="20"/>
      <c r="L21" s="20"/>
      <c r="M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1"/>
      <c r="AL21" s="21"/>
      <c r="AM21" s="22"/>
      <c r="AN21" s="22"/>
      <c r="AO21" s="22"/>
      <c r="AP21" s="23"/>
      <c r="AQ21" s="133"/>
      <c r="AR21" s="22"/>
      <c r="AS21" s="39"/>
      <c r="AT21" s="117"/>
      <c r="AU21" s="39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</row>
    <row r="22" spans="1:184" s="6" customFormat="1" ht="18" customHeight="1" x14ac:dyDescent="0.25">
      <c r="A22" s="7"/>
      <c r="B22" s="7"/>
      <c r="C22" s="36" t="s">
        <v>8</v>
      </c>
      <c r="D22" s="36"/>
      <c r="E22" s="36"/>
      <c r="F22" s="7"/>
      <c r="G22" s="7"/>
      <c r="H22" s="7"/>
      <c r="I22" s="7"/>
      <c r="J22" s="7"/>
      <c r="K22" s="7"/>
      <c r="L22" s="7"/>
      <c r="M22" s="7"/>
      <c r="N22" s="13"/>
      <c r="O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J22" s="12"/>
      <c r="AL22" s="7"/>
      <c r="AM22" s="7"/>
      <c r="AQ22" s="145" t="s">
        <v>54</v>
      </c>
      <c r="AR22" s="114">
        <f>SUM(AR7:AR18)</f>
        <v>0</v>
      </c>
      <c r="AS22" s="144"/>
      <c r="AT22" s="118"/>
      <c r="AU22" s="39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</row>
    <row r="23" spans="1:184" s="6" customFormat="1" ht="18" customHeight="1" x14ac:dyDescent="0.25">
      <c r="A23" s="7"/>
      <c r="B23" s="7"/>
      <c r="C23" s="100" t="s">
        <v>67</v>
      </c>
      <c r="D23" s="13"/>
      <c r="E23" s="13"/>
      <c r="F23" s="13"/>
      <c r="G23" s="13"/>
      <c r="H23" s="7"/>
      <c r="I23" s="7"/>
      <c r="J23" s="7"/>
      <c r="K23" s="7"/>
      <c r="L23" s="7"/>
      <c r="M23" s="7"/>
      <c r="N23" s="7"/>
      <c r="X23" s="112" t="s">
        <v>45</v>
      </c>
      <c r="AD23" s="9"/>
      <c r="AE23" s="9"/>
      <c r="AF23" s="9"/>
      <c r="AG23" s="14" t="s">
        <v>45</v>
      </c>
      <c r="AH23" s="52">
        <v>26</v>
      </c>
      <c r="AI23" s="12"/>
      <c r="AJ23" s="12"/>
      <c r="AL23" s="7"/>
      <c r="AM23" s="7"/>
      <c r="AQ23" s="131"/>
      <c r="AR23" s="118"/>
      <c r="AS23" s="39"/>
      <c r="AT23" s="117"/>
      <c r="AU23" s="39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</row>
    <row r="24" spans="1:184" s="6" customFormat="1" ht="18" customHeight="1" x14ac:dyDescent="0.25">
      <c r="A24" s="7"/>
      <c r="B24" s="7"/>
      <c r="C24" s="7" t="s">
        <v>9</v>
      </c>
      <c r="D24" s="7"/>
      <c r="E24" s="7"/>
      <c r="F24" s="7"/>
      <c r="G24" s="7"/>
      <c r="H24" s="13"/>
      <c r="I24" s="13"/>
      <c r="J24" s="13"/>
      <c r="K24" s="13"/>
      <c r="L24" s="13"/>
      <c r="M24" s="13"/>
      <c r="N24" s="7"/>
      <c r="P24" s="8"/>
      <c r="Q24" s="8"/>
      <c r="R24" s="8"/>
      <c r="S24" s="8"/>
      <c r="T24" s="8"/>
      <c r="U24" s="8"/>
      <c r="V24" s="8"/>
      <c r="W24" s="8"/>
      <c r="X24" s="112" t="s">
        <v>46</v>
      </c>
      <c r="AD24" s="9"/>
      <c r="AE24" s="9"/>
      <c r="AF24" s="9"/>
      <c r="AG24" s="14" t="s">
        <v>46</v>
      </c>
      <c r="AH24" s="52">
        <v>26</v>
      </c>
      <c r="AI24" s="127"/>
      <c r="AJ24" s="127"/>
      <c r="AK24" s="128"/>
      <c r="AL24" s="127"/>
      <c r="AM24" s="129"/>
      <c r="AN24" s="128"/>
      <c r="AO24" s="128"/>
      <c r="AP24" s="128"/>
      <c r="AQ24" s="162"/>
      <c r="AS24" s="39"/>
      <c r="AT24" s="117"/>
      <c r="AU24" s="39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</row>
    <row r="25" spans="1:184" s="6" customFormat="1" ht="18" customHeight="1" x14ac:dyDescent="0.25">
      <c r="A25" s="7"/>
      <c r="B25" s="7"/>
      <c r="C25" s="108" t="s">
        <v>10</v>
      </c>
      <c r="D25" s="103"/>
      <c r="E25" s="103"/>
      <c r="F25" s="103"/>
      <c r="G25" s="103"/>
      <c r="H25" s="103"/>
      <c r="I25" s="103"/>
      <c r="J25" s="81"/>
      <c r="K25" s="81"/>
      <c r="L25" s="81"/>
      <c r="M25" s="7"/>
      <c r="N25" s="7"/>
      <c r="X25" s="113" t="s">
        <v>47</v>
      </c>
      <c r="AD25" s="9"/>
      <c r="AE25" s="9"/>
      <c r="AF25" s="9"/>
      <c r="AG25" s="12" t="s">
        <v>47</v>
      </c>
      <c r="AH25" s="37">
        <f>IF(AH23&gt;=0,(Urlaubstage-AH23)*FaktorUrlaubstage*AR22,0)</f>
        <v>0</v>
      </c>
      <c r="AI25" s="27"/>
      <c r="AQ25" s="109" t="s">
        <v>69</v>
      </c>
      <c r="AR25" s="132">
        <f>AR22+AH25+AH26</f>
        <v>0</v>
      </c>
      <c r="AS25" s="39"/>
      <c r="AT25" s="117"/>
      <c r="AU25" s="39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</row>
    <row r="26" spans="1:184" s="29" customFormat="1" ht="18" customHeight="1" x14ac:dyDescent="0.2">
      <c r="A26" s="7"/>
      <c r="B26" s="7"/>
      <c r="C26" s="110" t="s">
        <v>55</v>
      </c>
      <c r="D26" s="111"/>
      <c r="E26" s="111"/>
      <c r="F26" s="111"/>
      <c r="G26" s="111"/>
      <c r="H26" s="111"/>
      <c r="I26" s="111"/>
      <c r="J26" s="81"/>
      <c r="K26" s="81"/>
      <c r="L26" s="81"/>
      <c r="M26" s="81"/>
      <c r="N26" s="102"/>
      <c r="O26" s="102"/>
      <c r="P26" s="102"/>
      <c r="Q26" s="102"/>
      <c r="R26" s="102"/>
      <c r="S26" s="102"/>
      <c r="T26" s="102"/>
      <c r="U26" s="27"/>
      <c r="V26" s="81"/>
      <c r="W26" s="81"/>
      <c r="X26" s="113" t="s">
        <v>48</v>
      </c>
      <c r="Y26" s="8"/>
      <c r="Z26" s="8"/>
      <c r="AA26" s="8"/>
      <c r="AB26" s="8"/>
      <c r="AC26" s="8"/>
      <c r="AD26" s="9"/>
      <c r="AE26" s="9"/>
      <c r="AF26" s="9"/>
      <c r="AG26" s="12" t="s">
        <v>48</v>
      </c>
      <c r="AH26" s="38">
        <f>IF(AH24&gt;=0,(AH24-Urlaubstage)*FaktorUrlaubstage*AR22,0)</f>
        <v>0</v>
      </c>
      <c r="AI26" s="6"/>
      <c r="AJ26" s="130"/>
      <c r="AK26" s="6"/>
      <c r="AL26" s="6"/>
      <c r="AM26" s="6"/>
      <c r="AN26" s="6"/>
      <c r="AO26" s="6"/>
      <c r="AP26" s="6"/>
      <c r="AQ26" s="163" t="s">
        <v>70</v>
      </c>
      <c r="AR26" s="6"/>
      <c r="AS26" s="6"/>
      <c r="AT26" s="124"/>
      <c r="AU26" s="6"/>
    </row>
    <row r="27" spans="1:184" s="29" customFormat="1" ht="17.100000000000001" customHeight="1" x14ac:dyDescent="0.2">
      <c r="A27" s="7"/>
      <c r="B27" s="7"/>
      <c r="C27" s="110" t="s">
        <v>62</v>
      </c>
      <c r="D27" s="110"/>
      <c r="E27" s="110"/>
      <c r="F27" s="110"/>
      <c r="G27" s="110"/>
      <c r="H27" s="110"/>
      <c r="I27" s="110"/>
      <c r="J27" s="81"/>
      <c r="K27" s="81"/>
      <c r="L27" s="81"/>
      <c r="M27" s="27"/>
      <c r="N27" s="24"/>
      <c r="O27" s="24"/>
      <c r="P27" s="27"/>
      <c r="Q27" s="27"/>
      <c r="R27" s="27"/>
      <c r="S27" s="27"/>
      <c r="T27" s="27"/>
      <c r="U27" s="27"/>
      <c r="V27" s="81"/>
      <c r="W27" s="81"/>
      <c r="X27" s="81"/>
      <c r="Y27" s="81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124"/>
      <c r="AU27" s="6"/>
    </row>
    <row r="28" spans="1:184" s="29" customFormat="1" ht="15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81"/>
      <c r="W28" s="81"/>
      <c r="X28" s="161"/>
      <c r="Y28" s="81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124"/>
      <c r="AU28" s="6"/>
    </row>
    <row r="29" spans="1:184" s="29" customFormat="1" x14ac:dyDescent="0.2">
      <c r="A29" s="76"/>
      <c r="B29" s="76"/>
      <c r="E29" s="30"/>
      <c r="G29" s="30"/>
      <c r="I29" s="30"/>
      <c r="AK29" s="35"/>
      <c r="AL29" s="30"/>
      <c r="AT29" s="121"/>
    </row>
    <row r="30" spans="1:184" s="29" customFormat="1" x14ac:dyDescent="0.2">
      <c r="A30" s="76"/>
      <c r="B30" s="76"/>
      <c r="E30" s="30"/>
      <c r="G30" s="30"/>
      <c r="I30" s="30"/>
      <c r="AK30" s="35"/>
      <c r="AL30" s="30"/>
      <c r="AT30" s="121"/>
    </row>
    <row r="31" spans="1:184" s="29" customFormat="1" x14ac:dyDescent="0.2">
      <c r="A31" s="76"/>
      <c r="B31" s="76"/>
      <c r="E31" s="30"/>
      <c r="G31" s="30"/>
      <c r="I31" s="30"/>
      <c r="AK31" s="35"/>
      <c r="AL31" s="30"/>
      <c r="AT31" s="121"/>
    </row>
    <row r="32" spans="1:184" s="29" customFormat="1" x14ac:dyDescent="0.2">
      <c r="A32" s="76"/>
      <c r="B32" s="76"/>
      <c r="E32" s="30"/>
      <c r="G32" s="30"/>
      <c r="I32" s="30"/>
      <c r="AK32" s="35"/>
      <c r="AL32" s="30"/>
      <c r="AT32" s="121"/>
    </row>
    <row r="33" spans="1:46" s="29" customFormat="1" x14ac:dyDescent="0.2">
      <c r="A33" s="76"/>
      <c r="B33" s="76"/>
      <c r="E33" s="30"/>
      <c r="G33" s="30"/>
      <c r="I33" s="30"/>
      <c r="AK33" s="35"/>
      <c r="AL33" s="30"/>
      <c r="AT33" s="121"/>
    </row>
    <row r="34" spans="1:46" s="29" customFormat="1" x14ac:dyDescent="0.2">
      <c r="A34" s="76"/>
      <c r="B34" s="76"/>
      <c r="E34" s="30"/>
      <c r="G34" s="30"/>
      <c r="I34" s="30"/>
      <c r="AK34" s="35"/>
      <c r="AL34" s="30"/>
      <c r="AT34" s="121"/>
    </row>
    <row r="35" spans="1:46" s="29" customFormat="1" x14ac:dyDescent="0.2">
      <c r="A35" s="76"/>
      <c r="B35" s="76"/>
      <c r="E35" s="30"/>
      <c r="G35" s="30"/>
      <c r="I35" s="30"/>
      <c r="AK35" s="35"/>
      <c r="AL35" s="30"/>
      <c r="AT35" s="121"/>
    </row>
    <row r="36" spans="1:46" s="29" customFormat="1" x14ac:dyDescent="0.2">
      <c r="A36" s="76"/>
      <c r="B36" s="76"/>
      <c r="E36" s="30"/>
      <c r="G36" s="30"/>
      <c r="I36" s="30"/>
      <c r="AK36" s="35"/>
      <c r="AL36" s="30"/>
      <c r="AT36" s="121"/>
    </row>
    <row r="37" spans="1:46" s="29" customFormat="1" x14ac:dyDescent="0.2">
      <c r="A37" s="76"/>
      <c r="B37" s="76"/>
      <c r="E37" s="30"/>
      <c r="G37" s="30"/>
      <c r="I37" s="30"/>
      <c r="AK37" s="35"/>
      <c r="AL37" s="30"/>
      <c r="AT37" s="121"/>
    </row>
    <row r="38" spans="1:46" s="29" customFormat="1" x14ac:dyDescent="0.2">
      <c r="A38" s="76"/>
      <c r="B38" s="76"/>
      <c r="E38" s="30"/>
      <c r="G38" s="30"/>
      <c r="I38" s="30"/>
      <c r="AK38" s="35"/>
      <c r="AL38" s="30"/>
      <c r="AT38" s="121"/>
    </row>
    <row r="39" spans="1:46" s="29" customFormat="1" x14ac:dyDescent="0.2">
      <c r="A39" s="76"/>
      <c r="B39" s="76"/>
      <c r="E39" s="30"/>
      <c r="G39" s="30"/>
      <c r="I39" s="30"/>
      <c r="AK39" s="35"/>
      <c r="AL39" s="30"/>
      <c r="AT39" s="121"/>
    </row>
    <row r="40" spans="1:46" s="29" customFormat="1" x14ac:dyDescent="0.2">
      <c r="A40" s="76"/>
      <c r="B40" s="76"/>
      <c r="E40" s="30"/>
      <c r="G40" s="30"/>
      <c r="I40" s="30"/>
      <c r="AK40" s="35"/>
      <c r="AL40" s="30"/>
      <c r="AT40" s="121"/>
    </row>
    <row r="41" spans="1:46" s="29" customFormat="1" x14ac:dyDescent="0.2">
      <c r="A41" s="76"/>
      <c r="B41" s="76"/>
      <c r="E41" s="30"/>
      <c r="G41" s="30"/>
      <c r="I41" s="30"/>
      <c r="AK41" s="35"/>
      <c r="AL41" s="30"/>
      <c r="AT41" s="121"/>
    </row>
    <row r="42" spans="1:46" s="29" customFormat="1" x14ac:dyDescent="0.2">
      <c r="A42" s="76"/>
      <c r="B42" s="76"/>
      <c r="E42" s="30"/>
      <c r="G42" s="30"/>
      <c r="I42" s="30"/>
      <c r="AK42" s="35"/>
      <c r="AL42" s="30"/>
      <c r="AT42" s="121"/>
    </row>
    <row r="43" spans="1:46" s="29" customFormat="1" x14ac:dyDescent="0.2">
      <c r="A43" s="76"/>
      <c r="B43" s="76"/>
      <c r="E43" s="30"/>
      <c r="G43" s="30"/>
      <c r="I43" s="30"/>
      <c r="AK43" s="35"/>
      <c r="AL43" s="30"/>
      <c r="AT43" s="121"/>
    </row>
    <row r="44" spans="1:46" s="29" customFormat="1" x14ac:dyDescent="0.2">
      <c r="A44" s="76"/>
      <c r="B44" s="76"/>
      <c r="E44" s="30"/>
      <c r="G44" s="30"/>
      <c r="I44" s="30"/>
      <c r="AK44" s="35"/>
      <c r="AL44" s="30"/>
      <c r="AT44" s="121"/>
    </row>
    <row r="45" spans="1:46" s="29" customFormat="1" x14ac:dyDescent="0.2">
      <c r="A45" s="76"/>
      <c r="B45" s="76"/>
      <c r="E45" s="30"/>
      <c r="G45" s="30"/>
      <c r="I45" s="30"/>
      <c r="AK45" s="35"/>
      <c r="AL45" s="30"/>
      <c r="AT45" s="121"/>
    </row>
    <row r="46" spans="1:46" s="29" customFormat="1" x14ac:dyDescent="0.2">
      <c r="A46" s="76"/>
      <c r="B46" s="76"/>
      <c r="E46" s="30"/>
      <c r="G46" s="30"/>
      <c r="I46" s="30"/>
      <c r="AK46" s="35"/>
      <c r="AL46" s="30"/>
      <c r="AT46" s="121"/>
    </row>
    <row r="47" spans="1:46" s="29" customFormat="1" x14ac:dyDescent="0.2">
      <c r="A47" s="76"/>
      <c r="B47" s="76"/>
      <c r="E47" s="30"/>
      <c r="G47" s="30"/>
      <c r="I47" s="30"/>
      <c r="AK47" s="35"/>
      <c r="AL47" s="30"/>
      <c r="AT47" s="121"/>
    </row>
    <row r="48" spans="1:46" s="29" customFormat="1" x14ac:dyDescent="0.2">
      <c r="A48" s="76"/>
      <c r="B48" s="76"/>
      <c r="E48" s="30"/>
      <c r="G48" s="30"/>
      <c r="I48" s="30"/>
      <c r="AK48" s="35"/>
      <c r="AL48" s="30"/>
      <c r="AT48" s="121"/>
    </row>
    <row r="49" spans="1:46" s="29" customFormat="1" x14ac:dyDescent="0.2">
      <c r="A49" s="76"/>
      <c r="B49" s="76"/>
      <c r="E49" s="30"/>
      <c r="G49" s="30"/>
      <c r="I49" s="30"/>
      <c r="AK49" s="35"/>
      <c r="AL49" s="30"/>
      <c r="AT49" s="121"/>
    </row>
    <row r="50" spans="1:46" s="29" customFormat="1" x14ac:dyDescent="0.2">
      <c r="A50" s="76"/>
      <c r="B50" s="76"/>
      <c r="E50" s="30"/>
      <c r="G50" s="30"/>
      <c r="I50" s="30"/>
      <c r="AK50" s="35"/>
      <c r="AL50" s="30"/>
      <c r="AT50" s="121"/>
    </row>
    <row r="51" spans="1:46" s="29" customFormat="1" x14ac:dyDescent="0.2">
      <c r="A51" s="76"/>
      <c r="B51" s="76"/>
      <c r="E51" s="30"/>
      <c r="G51" s="30"/>
      <c r="I51" s="30"/>
      <c r="AK51" s="35"/>
      <c r="AL51" s="30"/>
      <c r="AT51" s="121"/>
    </row>
    <row r="52" spans="1:46" s="29" customFormat="1" x14ac:dyDescent="0.2">
      <c r="A52" s="76"/>
      <c r="B52" s="76"/>
      <c r="E52" s="30"/>
      <c r="G52" s="30"/>
      <c r="I52" s="30"/>
      <c r="AK52" s="35"/>
      <c r="AL52" s="30"/>
      <c r="AT52" s="121"/>
    </row>
    <row r="53" spans="1:46" s="29" customFormat="1" x14ac:dyDescent="0.2">
      <c r="A53" s="76"/>
      <c r="B53" s="76"/>
      <c r="E53" s="30"/>
      <c r="G53" s="30"/>
      <c r="I53" s="30"/>
      <c r="AK53" s="35"/>
      <c r="AL53" s="30"/>
      <c r="AT53" s="121"/>
    </row>
    <row r="54" spans="1:46" s="29" customFormat="1" x14ac:dyDescent="0.2">
      <c r="A54" s="76"/>
      <c r="B54" s="76"/>
      <c r="E54" s="30"/>
      <c r="G54" s="30"/>
      <c r="I54" s="30"/>
      <c r="AK54" s="35"/>
      <c r="AL54" s="30"/>
      <c r="AT54" s="121"/>
    </row>
    <row r="55" spans="1:46" s="29" customFormat="1" x14ac:dyDescent="0.2">
      <c r="A55" s="76"/>
      <c r="B55" s="76"/>
      <c r="E55" s="30"/>
      <c r="G55" s="30"/>
      <c r="I55" s="30"/>
      <c r="AK55" s="35"/>
      <c r="AL55" s="30"/>
      <c r="AT55" s="121"/>
    </row>
    <row r="56" spans="1:46" s="29" customFormat="1" x14ac:dyDescent="0.2">
      <c r="A56" s="76"/>
      <c r="B56" s="76"/>
      <c r="E56" s="30"/>
      <c r="G56" s="30"/>
      <c r="I56" s="30"/>
      <c r="AK56" s="35"/>
      <c r="AL56" s="30"/>
      <c r="AT56" s="121"/>
    </row>
    <row r="57" spans="1:46" s="29" customFormat="1" x14ac:dyDescent="0.2">
      <c r="A57" s="76"/>
      <c r="B57" s="76"/>
      <c r="E57" s="30"/>
      <c r="G57" s="30"/>
      <c r="I57" s="30"/>
      <c r="AK57" s="35"/>
      <c r="AL57" s="30"/>
      <c r="AT57" s="121"/>
    </row>
    <row r="58" spans="1:46" s="29" customFormat="1" x14ac:dyDescent="0.2">
      <c r="A58" s="76"/>
      <c r="B58" s="76"/>
      <c r="E58" s="30"/>
      <c r="G58" s="30"/>
      <c r="I58" s="30"/>
      <c r="AK58" s="35"/>
      <c r="AL58" s="30"/>
      <c r="AT58" s="121"/>
    </row>
    <row r="59" spans="1:46" s="29" customFormat="1" x14ac:dyDescent="0.2">
      <c r="A59" s="76"/>
      <c r="B59" s="76"/>
      <c r="E59" s="30"/>
      <c r="G59" s="30"/>
      <c r="I59" s="30"/>
      <c r="AK59" s="35"/>
      <c r="AL59" s="30"/>
      <c r="AT59" s="121"/>
    </row>
    <row r="60" spans="1:46" s="29" customFormat="1" x14ac:dyDescent="0.2">
      <c r="A60" s="76"/>
      <c r="B60" s="76"/>
      <c r="E60" s="30"/>
      <c r="G60" s="30"/>
      <c r="I60" s="30"/>
      <c r="AK60" s="35"/>
      <c r="AL60" s="30"/>
      <c r="AT60" s="121"/>
    </row>
    <row r="61" spans="1:46" s="29" customFormat="1" x14ac:dyDescent="0.2">
      <c r="A61" s="76"/>
      <c r="B61" s="76"/>
      <c r="E61" s="30"/>
      <c r="G61" s="30"/>
      <c r="I61" s="30"/>
      <c r="AK61" s="35"/>
      <c r="AL61" s="30"/>
      <c r="AT61" s="121"/>
    </row>
    <row r="62" spans="1:46" s="29" customFormat="1" x14ac:dyDescent="0.2">
      <c r="A62" s="76"/>
      <c r="B62" s="76"/>
      <c r="E62" s="30"/>
      <c r="G62" s="30"/>
      <c r="I62" s="30"/>
      <c r="AK62" s="35"/>
      <c r="AL62" s="30"/>
      <c r="AT62" s="121"/>
    </row>
    <row r="63" spans="1:46" s="29" customFormat="1" x14ac:dyDescent="0.2">
      <c r="A63" s="76"/>
      <c r="B63" s="76"/>
      <c r="E63" s="30"/>
      <c r="G63" s="30"/>
      <c r="I63" s="30"/>
      <c r="AK63" s="35"/>
      <c r="AL63" s="30"/>
      <c r="AT63" s="121"/>
    </row>
    <row r="64" spans="1:46" s="29" customFormat="1" x14ac:dyDescent="0.2">
      <c r="A64" s="76"/>
      <c r="B64" s="76"/>
      <c r="E64" s="30"/>
      <c r="G64" s="30"/>
      <c r="I64" s="30"/>
      <c r="AK64" s="35"/>
      <c r="AL64" s="30"/>
      <c r="AT64" s="121"/>
    </row>
    <row r="65" spans="1:46" s="29" customFormat="1" x14ac:dyDescent="0.2">
      <c r="A65" s="76"/>
      <c r="B65" s="76"/>
      <c r="E65" s="30"/>
      <c r="G65" s="30"/>
      <c r="I65" s="30"/>
      <c r="AK65" s="35"/>
      <c r="AL65" s="30"/>
      <c r="AT65" s="121"/>
    </row>
    <row r="66" spans="1:46" s="29" customFormat="1" x14ac:dyDescent="0.2">
      <c r="A66" s="76"/>
      <c r="B66" s="76"/>
      <c r="E66" s="30"/>
      <c r="G66" s="30"/>
      <c r="I66" s="30"/>
      <c r="AK66" s="35"/>
      <c r="AL66" s="30"/>
      <c r="AT66" s="121"/>
    </row>
    <row r="67" spans="1:46" s="29" customFormat="1" x14ac:dyDescent="0.2">
      <c r="A67" s="76"/>
      <c r="B67" s="76"/>
      <c r="E67" s="30"/>
      <c r="G67" s="30"/>
      <c r="I67" s="30"/>
      <c r="AK67" s="35"/>
      <c r="AL67" s="30"/>
      <c r="AT67" s="121"/>
    </row>
    <row r="68" spans="1:46" s="29" customFormat="1" x14ac:dyDescent="0.2">
      <c r="A68" s="76"/>
      <c r="B68" s="76"/>
      <c r="E68" s="30"/>
      <c r="G68" s="30"/>
      <c r="I68" s="30"/>
      <c r="AK68" s="35"/>
      <c r="AL68" s="30"/>
      <c r="AT68" s="121"/>
    </row>
    <row r="69" spans="1:46" s="29" customFormat="1" x14ac:dyDescent="0.2">
      <c r="A69" s="76"/>
      <c r="B69" s="76"/>
      <c r="E69" s="30"/>
      <c r="G69" s="30"/>
      <c r="I69" s="30"/>
      <c r="AK69" s="35"/>
      <c r="AL69" s="30"/>
      <c r="AT69" s="121"/>
    </row>
    <row r="70" spans="1:46" s="29" customFormat="1" x14ac:dyDescent="0.2">
      <c r="A70" s="76"/>
      <c r="B70" s="76"/>
      <c r="E70" s="30"/>
      <c r="G70" s="30"/>
      <c r="I70" s="30"/>
      <c r="AK70" s="35"/>
      <c r="AL70" s="30"/>
      <c r="AT70" s="121"/>
    </row>
    <row r="71" spans="1:46" s="29" customFormat="1" x14ac:dyDescent="0.2">
      <c r="A71" s="76"/>
      <c r="B71" s="76"/>
      <c r="E71" s="30"/>
      <c r="G71" s="30"/>
      <c r="I71" s="30"/>
      <c r="AK71" s="35"/>
      <c r="AL71" s="30"/>
      <c r="AT71" s="121"/>
    </row>
    <row r="72" spans="1:46" s="29" customFormat="1" x14ac:dyDescent="0.2">
      <c r="A72" s="76"/>
      <c r="B72" s="76"/>
      <c r="E72" s="30"/>
      <c r="G72" s="30"/>
      <c r="I72" s="30"/>
      <c r="AK72" s="35"/>
      <c r="AL72" s="30"/>
      <c r="AT72" s="121"/>
    </row>
    <row r="73" spans="1:46" s="29" customFormat="1" x14ac:dyDescent="0.2">
      <c r="A73" s="76"/>
      <c r="B73" s="76"/>
      <c r="E73" s="30"/>
      <c r="G73" s="30"/>
      <c r="I73" s="30"/>
      <c r="AK73" s="35"/>
      <c r="AL73" s="30"/>
      <c r="AT73" s="121"/>
    </row>
    <row r="74" spans="1:46" s="29" customFormat="1" x14ac:dyDescent="0.2">
      <c r="A74" s="76"/>
      <c r="B74" s="76"/>
      <c r="E74" s="30"/>
      <c r="G74" s="30"/>
      <c r="I74" s="30"/>
      <c r="AK74" s="35"/>
      <c r="AL74" s="30"/>
      <c r="AT74" s="121"/>
    </row>
    <row r="75" spans="1:46" s="29" customFormat="1" x14ac:dyDescent="0.2">
      <c r="A75" s="76"/>
      <c r="B75" s="76"/>
      <c r="E75" s="30"/>
      <c r="G75" s="30"/>
      <c r="I75" s="30"/>
      <c r="AK75" s="35"/>
      <c r="AL75" s="30"/>
      <c r="AT75" s="121"/>
    </row>
    <row r="76" spans="1:46" s="29" customFormat="1" x14ac:dyDescent="0.2">
      <c r="A76" s="76"/>
      <c r="B76" s="76"/>
      <c r="E76" s="30"/>
      <c r="G76" s="30"/>
      <c r="I76" s="30"/>
      <c r="AK76" s="35"/>
      <c r="AL76" s="30"/>
      <c r="AT76" s="121"/>
    </row>
    <row r="77" spans="1:46" s="29" customFormat="1" x14ac:dyDescent="0.2">
      <c r="A77" s="76"/>
      <c r="B77" s="76"/>
      <c r="E77" s="30"/>
      <c r="G77" s="30"/>
      <c r="I77" s="30"/>
      <c r="AK77" s="35"/>
      <c r="AL77" s="30"/>
      <c r="AT77" s="121"/>
    </row>
    <row r="78" spans="1:46" s="29" customFormat="1" x14ac:dyDescent="0.2">
      <c r="A78" s="76"/>
      <c r="B78" s="76"/>
      <c r="E78" s="30"/>
      <c r="G78" s="30"/>
      <c r="I78" s="30"/>
      <c r="AK78" s="35"/>
      <c r="AL78" s="30"/>
      <c r="AT78" s="121"/>
    </row>
    <row r="79" spans="1:46" s="29" customFormat="1" x14ac:dyDescent="0.2">
      <c r="A79" s="76"/>
      <c r="B79" s="76"/>
      <c r="E79" s="30"/>
      <c r="G79" s="30"/>
      <c r="I79" s="30"/>
      <c r="AK79" s="35"/>
      <c r="AL79" s="30"/>
      <c r="AT79" s="121"/>
    </row>
    <row r="80" spans="1:46" s="29" customFormat="1" x14ac:dyDescent="0.2">
      <c r="A80" s="76"/>
      <c r="B80" s="76"/>
      <c r="E80" s="30"/>
      <c r="G80" s="30"/>
      <c r="I80" s="30"/>
      <c r="AK80" s="35"/>
      <c r="AL80" s="30"/>
      <c r="AT80" s="121"/>
    </row>
    <row r="81" spans="1:46" s="29" customFormat="1" x14ac:dyDescent="0.2">
      <c r="A81" s="76"/>
      <c r="B81" s="76"/>
      <c r="E81" s="30"/>
      <c r="G81" s="30"/>
      <c r="I81" s="30"/>
      <c r="AK81" s="35"/>
      <c r="AL81" s="30"/>
      <c r="AT81" s="121"/>
    </row>
    <row r="82" spans="1:46" s="29" customFormat="1" x14ac:dyDescent="0.2">
      <c r="A82" s="76"/>
      <c r="B82" s="76"/>
      <c r="E82" s="30"/>
      <c r="G82" s="30"/>
      <c r="I82" s="30"/>
      <c r="AK82" s="35"/>
      <c r="AL82" s="30"/>
      <c r="AT82" s="121"/>
    </row>
    <row r="83" spans="1:46" s="29" customFormat="1" x14ac:dyDescent="0.2">
      <c r="A83" s="76"/>
      <c r="B83" s="76"/>
      <c r="E83" s="30"/>
      <c r="G83" s="30"/>
      <c r="I83" s="30"/>
      <c r="AK83" s="35"/>
      <c r="AL83" s="30"/>
      <c r="AT83" s="121"/>
    </row>
    <row r="84" spans="1:46" s="29" customFormat="1" x14ac:dyDescent="0.2">
      <c r="A84" s="76"/>
      <c r="B84" s="76"/>
      <c r="E84" s="30"/>
      <c r="G84" s="30"/>
      <c r="I84" s="30"/>
      <c r="AK84" s="35"/>
      <c r="AL84" s="30"/>
      <c r="AT84" s="121"/>
    </row>
    <row r="85" spans="1:46" s="29" customFormat="1" x14ac:dyDescent="0.2">
      <c r="A85" s="76"/>
      <c r="B85" s="76"/>
      <c r="E85" s="30"/>
      <c r="G85" s="30"/>
      <c r="I85" s="30"/>
      <c r="AK85" s="35"/>
      <c r="AL85" s="30"/>
      <c r="AT85" s="121"/>
    </row>
    <row r="86" spans="1:46" s="29" customFormat="1" x14ac:dyDescent="0.2">
      <c r="A86" s="76"/>
      <c r="B86" s="76"/>
      <c r="E86" s="30"/>
      <c r="G86" s="30"/>
      <c r="I86" s="30"/>
      <c r="AK86" s="35"/>
      <c r="AL86" s="30"/>
      <c r="AT86" s="121"/>
    </row>
    <row r="87" spans="1:46" s="29" customFormat="1" x14ac:dyDescent="0.2">
      <c r="A87" s="76"/>
      <c r="B87" s="76"/>
      <c r="E87" s="30"/>
      <c r="G87" s="30"/>
      <c r="I87" s="30"/>
      <c r="AK87" s="35"/>
      <c r="AL87" s="30"/>
      <c r="AT87" s="121"/>
    </row>
    <row r="88" spans="1:46" s="29" customFormat="1" x14ac:dyDescent="0.2">
      <c r="A88" s="76"/>
      <c r="B88" s="76"/>
      <c r="E88" s="30"/>
      <c r="G88" s="30"/>
      <c r="I88" s="30"/>
      <c r="AK88" s="35"/>
      <c r="AL88" s="30"/>
      <c r="AT88" s="121"/>
    </row>
    <row r="89" spans="1:46" s="29" customFormat="1" x14ac:dyDescent="0.2">
      <c r="A89" s="76"/>
      <c r="B89" s="76"/>
      <c r="E89" s="30"/>
      <c r="G89" s="30"/>
      <c r="I89" s="30"/>
      <c r="AK89" s="35"/>
      <c r="AL89" s="30"/>
      <c r="AT89" s="121"/>
    </row>
    <row r="90" spans="1:46" s="29" customFormat="1" x14ac:dyDescent="0.2">
      <c r="A90" s="76"/>
      <c r="B90" s="76"/>
      <c r="E90" s="30"/>
      <c r="G90" s="30"/>
      <c r="I90" s="30"/>
      <c r="AK90" s="35"/>
      <c r="AL90" s="30"/>
      <c r="AT90" s="121"/>
    </row>
    <row r="91" spans="1:46" s="29" customFormat="1" x14ac:dyDescent="0.2">
      <c r="A91" s="76"/>
      <c r="B91" s="76"/>
      <c r="E91" s="30"/>
      <c r="G91" s="30"/>
      <c r="I91" s="30"/>
      <c r="AK91" s="35"/>
      <c r="AL91" s="30"/>
      <c r="AT91" s="121"/>
    </row>
    <row r="92" spans="1:46" s="29" customFormat="1" x14ac:dyDescent="0.2">
      <c r="A92" s="76"/>
      <c r="B92" s="76"/>
      <c r="E92" s="30"/>
      <c r="G92" s="30"/>
      <c r="I92" s="30"/>
      <c r="AK92" s="35"/>
      <c r="AL92" s="30"/>
      <c r="AT92" s="121"/>
    </row>
    <row r="93" spans="1:46" s="29" customFormat="1" x14ac:dyDescent="0.2">
      <c r="A93" s="76"/>
      <c r="B93" s="76"/>
      <c r="E93" s="30"/>
      <c r="G93" s="30"/>
      <c r="I93" s="30"/>
      <c r="AK93" s="35"/>
      <c r="AL93" s="30"/>
      <c r="AT93" s="121"/>
    </row>
    <row r="94" spans="1:46" s="29" customFormat="1" x14ac:dyDescent="0.2">
      <c r="A94" s="76"/>
      <c r="B94" s="76"/>
      <c r="E94" s="30"/>
      <c r="G94" s="30"/>
      <c r="I94" s="30"/>
      <c r="AK94" s="35"/>
      <c r="AL94" s="30"/>
      <c r="AT94" s="121"/>
    </row>
    <row r="95" spans="1:46" s="29" customFormat="1" x14ac:dyDescent="0.2">
      <c r="A95" s="76"/>
      <c r="B95" s="76"/>
      <c r="E95" s="30"/>
      <c r="G95" s="30"/>
      <c r="I95" s="30"/>
      <c r="AK95" s="35"/>
      <c r="AL95" s="30"/>
      <c r="AT95" s="121"/>
    </row>
    <row r="96" spans="1:46" s="29" customFormat="1" x14ac:dyDescent="0.2">
      <c r="A96" s="76"/>
      <c r="B96" s="76"/>
      <c r="E96" s="30"/>
      <c r="G96" s="30"/>
      <c r="I96" s="30"/>
      <c r="AK96" s="35"/>
      <c r="AL96" s="30"/>
      <c r="AT96" s="121"/>
    </row>
    <row r="97" spans="1:46" s="29" customFormat="1" x14ac:dyDescent="0.2">
      <c r="A97" s="76"/>
      <c r="B97" s="76"/>
      <c r="E97" s="30"/>
      <c r="G97" s="30"/>
      <c r="I97" s="30"/>
      <c r="AK97" s="35"/>
      <c r="AL97" s="30"/>
      <c r="AT97" s="121"/>
    </row>
    <row r="98" spans="1:46" s="29" customFormat="1" x14ac:dyDescent="0.2">
      <c r="A98" s="76"/>
      <c r="B98" s="76"/>
      <c r="E98" s="30"/>
      <c r="G98" s="30"/>
      <c r="I98" s="30"/>
      <c r="AK98" s="35"/>
      <c r="AL98" s="30"/>
      <c r="AT98" s="121"/>
    </row>
    <row r="99" spans="1:46" s="29" customFormat="1" x14ac:dyDescent="0.2">
      <c r="A99" s="76"/>
      <c r="B99" s="76"/>
      <c r="E99" s="30"/>
      <c r="G99" s="30"/>
      <c r="I99" s="30"/>
      <c r="AK99" s="35"/>
      <c r="AL99" s="30"/>
      <c r="AT99" s="121"/>
    </row>
    <row r="100" spans="1:46" s="29" customFormat="1" x14ac:dyDescent="0.2">
      <c r="A100" s="76"/>
      <c r="B100" s="76"/>
      <c r="E100" s="30"/>
      <c r="G100" s="30"/>
      <c r="I100" s="30"/>
      <c r="AK100" s="35"/>
      <c r="AL100" s="30"/>
      <c r="AT100" s="121"/>
    </row>
    <row r="101" spans="1:46" s="29" customFormat="1" x14ac:dyDescent="0.2">
      <c r="A101" s="76"/>
      <c r="B101" s="76"/>
      <c r="E101" s="30"/>
      <c r="G101" s="30"/>
      <c r="I101" s="30"/>
      <c r="AK101" s="35"/>
      <c r="AL101" s="30"/>
      <c r="AT101" s="121"/>
    </row>
    <row r="102" spans="1:46" s="29" customFormat="1" x14ac:dyDescent="0.2">
      <c r="A102" s="76"/>
      <c r="B102" s="76"/>
      <c r="E102" s="30"/>
      <c r="G102" s="30"/>
      <c r="I102" s="30"/>
      <c r="AK102" s="35"/>
      <c r="AL102" s="30"/>
      <c r="AT102" s="121"/>
    </row>
    <row r="103" spans="1:46" s="29" customFormat="1" x14ac:dyDescent="0.2">
      <c r="A103" s="76"/>
      <c r="B103" s="76"/>
      <c r="E103" s="30"/>
      <c r="G103" s="30"/>
      <c r="I103" s="30"/>
      <c r="AK103" s="35"/>
      <c r="AL103" s="30"/>
      <c r="AT103" s="121"/>
    </row>
    <row r="104" spans="1:46" s="29" customFormat="1" x14ac:dyDescent="0.2">
      <c r="A104" s="76"/>
      <c r="B104" s="76"/>
      <c r="E104" s="30"/>
      <c r="G104" s="30"/>
      <c r="I104" s="30"/>
      <c r="AK104" s="35"/>
      <c r="AL104" s="30"/>
      <c r="AT104" s="121"/>
    </row>
    <row r="105" spans="1:46" s="29" customFormat="1" x14ac:dyDescent="0.2">
      <c r="A105" s="76"/>
      <c r="B105" s="76"/>
      <c r="E105" s="30"/>
      <c r="G105" s="30"/>
      <c r="I105" s="30"/>
      <c r="AK105" s="35"/>
      <c r="AL105" s="30"/>
      <c r="AT105" s="121"/>
    </row>
    <row r="106" spans="1:46" s="29" customFormat="1" x14ac:dyDescent="0.2">
      <c r="A106" s="76"/>
      <c r="B106" s="76"/>
      <c r="E106" s="30"/>
      <c r="G106" s="30"/>
      <c r="I106" s="30"/>
      <c r="AK106" s="35"/>
      <c r="AL106" s="30"/>
      <c r="AT106" s="121"/>
    </row>
    <row r="107" spans="1:46" s="29" customFormat="1" x14ac:dyDescent="0.2">
      <c r="A107" s="76"/>
      <c r="B107" s="76"/>
      <c r="E107" s="30"/>
      <c r="G107" s="30"/>
      <c r="I107" s="30"/>
      <c r="AK107" s="35"/>
      <c r="AL107" s="30"/>
      <c r="AT107" s="121"/>
    </row>
    <row r="108" spans="1:46" s="29" customFormat="1" x14ac:dyDescent="0.2">
      <c r="A108" s="76"/>
      <c r="B108" s="76"/>
      <c r="E108" s="30"/>
      <c r="G108" s="30"/>
      <c r="I108" s="30"/>
      <c r="AK108" s="35"/>
      <c r="AL108" s="30"/>
      <c r="AT108" s="121"/>
    </row>
    <row r="109" spans="1:46" s="29" customFormat="1" x14ac:dyDescent="0.2">
      <c r="A109" s="76"/>
      <c r="B109" s="76"/>
      <c r="E109" s="30"/>
      <c r="G109" s="30"/>
      <c r="I109" s="30"/>
      <c r="AK109" s="35"/>
      <c r="AL109" s="30"/>
      <c r="AT109" s="121"/>
    </row>
    <row r="110" spans="1:46" s="29" customFormat="1" x14ac:dyDescent="0.2">
      <c r="A110" s="76"/>
      <c r="B110" s="76"/>
      <c r="E110" s="30"/>
      <c r="G110" s="30"/>
      <c r="I110" s="30"/>
      <c r="AK110" s="35"/>
      <c r="AL110" s="30"/>
      <c r="AT110" s="121"/>
    </row>
    <row r="111" spans="1:46" s="29" customFormat="1" x14ac:dyDescent="0.2">
      <c r="A111" s="76"/>
      <c r="B111" s="76"/>
      <c r="E111" s="30"/>
      <c r="G111" s="30"/>
      <c r="I111" s="30"/>
      <c r="AK111" s="35"/>
      <c r="AL111" s="30"/>
      <c r="AT111" s="121"/>
    </row>
    <row r="112" spans="1:46" s="29" customFormat="1" x14ac:dyDescent="0.2">
      <c r="A112" s="76"/>
      <c r="B112" s="76"/>
      <c r="E112" s="30"/>
      <c r="G112" s="30"/>
      <c r="I112" s="30"/>
      <c r="AK112" s="35"/>
      <c r="AL112" s="30"/>
      <c r="AT112" s="121"/>
    </row>
    <row r="113" spans="1:46" s="29" customFormat="1" x14ac:dyDescent="0.2">
      <c r="A113" s="76"/>
      <c r="B113" s="76"/>
      <c r="E113" s="30"/>
      <c r="G113" s="30"/>
      <c r="I113" s="30"/>
      <c r="AK113" s="35"/>
      <c r="AL113" s="30"/>
      <c r="AT113" s="121"/>
    </row>
    <row r="114" spans="1:46" s="29" customFormat="1" x14ac:dyDescent="0.2">
      <c r="A114" s="76"/>
      <c r="B114" s="76"/>
      <c r="E114" s="30"/>
      <c r="G114" s="30"/>
      <c r="I114" s="30"/>
      <c r="AK114" s="35"/>
      <c r="AL114" s="30"/>
      <c r="AT114" s="121"/>
    </row>
    <row r="115" spans="1:46" s="29" customFormat="1" x14ac:dyDescent="0.2">
      <c r="A115" s="76"/>
      <c r="B115" s="76"/>
      <c r="E115" s="30"/>
      <c r="G115" s="30"/>
      <c r="I115" s="30"/>
      <c r="AK115" s="35"/>
      <c r="AL115" s="30"/>
      <c r="AT115" s="121"/>
    </row>
    <row r="116" spans="1:46" s="29" customFormat="1" x14ac:dyDescent="0.2">
      <c r="A116" s="76"/>
      <c r="B116" s="76"/>
      <c r="E116" s="30"/>
      <c r="G116" s="30"/>
      <c r="I116" s="30"/>
      <c r="AK116" s="35"/>
      <c r="AL116" s="30"/>
      <c r="AT116" s="121"/>
    </row>
    <row r="117" spans="1:46" s="29" customFormat="1" x14ac:dyDescent="0.2">
      <c r="A117" s="76"/>
      <c r="B117" s="76"/>
      <c r="E117" s="30"/>
      <c r="G117" s="30"/>
      <c r="I117" s="30"/>
      <c r="AK117" s="35"/>
      <c r="AL117" s="30"/>
      <c r="AT117" s="121"/>
    </row>
    <row r="118" spans="1:46" s="29" customFormat="1" x14ac:dyDescent="0.2">
      <c r="A118" s="76"/>
      <c r="B118" s="76"/>
      <c r="E118" s="30"/>
      <c r="G118" s="30"/>
      <c r="I118" s="30"/>
      <c r="AK118" s="35"/>
      <c r="AL118" s="30"/>
      <c r="AT118" s="121"/>
    </row>
    <row r="119" spans="1:46" s="29" customFormat="1" x14ac:dyDescent="0.2">
      <c r="A119" s="76"/>
      <c r="B119" s="76"/>
      <c r="E119" s="30"/>
      <c r="G119" s="30"/>
      <c r="I119" s="30"/>
      <c r="AK119" s="35"/>
      <c r="AL119" s="30"/>
      <c r="AT119" s="121"/>
    </row>
    <row r="120" spans="1:46" s="29" customFormat="1" x14ac:dyDescent="0.2">
      <c r="A120" s="76"/>
      <c r="B120" s="76"/>
      <c r="E120" s="30"/>
      <c r="G120" s="30"/>
      <c r="I120" s="30"/>
      <c r="AK120" s="35"/>
      <c r="AL120" s="30"/>
      <c r="AT120" s="121"/>
    </row>
    <row r="121" spans="1:46" s="29" customFormat="1" x14ac:dyDescent="0.2">
      <c r="A121" s="76"/>
      <c r="B121" s="76"/>
      <c r="E121" s="30"/>
      <c r="G121" s="30"/>
      <c r="I121" s="30"/>
      <c r="AK121" s="35"/>
      <c r="AL121" s="30"/>
      <c r="AT121" s="121"/>
    </row>
    <row r="122" spans="1:46" s="29" customFormat="1" x14ac:dyDescent="0.2">
      <c r="A122" s="76"/>
      <c r="B122" s="76"/>
      <c r="E122" s="30"/>
      <c r="G122" s="30"/>
      <c r="I122" s="30"/>
      <c r="AK122" s="35"/>
      <c r="AL122" s="30"/>
      <c r="AT122" s="121"/>
    </row>
    <row r="123" spans="1:46" s="29" customFormat="1" x14ac:dyDescent="0.2">
      <c r="A123" s="76"/>
      <c r="B123" s="76"/>
      <c r="E123" s="30"/>
      <c r="G123" s="30"/>
      <c r="I123" s="30"/>
      <c r="AK123" s="35"/>
      <c r="AL123" s="30"/>
      <c r="AT123" s="121"/>
    </row>
    <row r="124" spans="1:46" s="29" customFormat="1" x14ac:dyDescent="0.2">
      <c r="A124" s="76"/>
      <c r="B124" s="76"/>
      <c r="E124" s="30"/>
      <c r="G124" s="30"/>
      <c r="I124" s="30"/>
      <c r="AK124" s="35"/>
      <c r="AL124" s="30"/>
      <c r="AT124" s="121"/>
    </row>
    <row r="125" spans="1:46" s="29" customFormat="1" x14ac:dyDescent="0.2">
      <c r="A125" s="76"/>
      <c r="B125" s="76"/>
      <c r="E125" s="30"/>
      <c r="G125" s="30"/>
      <c r="I125" s="30"/>
      <c r="AK125" s="35"/>
      <c r="AL125" s="30"/>
      <c r="AT125" s="121"/>
    </row>
    <row r="126" spans="1:46" s="29" customFormat="1" x14ac:dyDescent="0.2">
      <c r="A126" s="76"/>
      <c r="B126" s="76"/>
      <c r="E126" s="30"/>
      <c r="G126" s="30"/>
      <c r="I126" s="30"/>
      <c r="AK126" s="35"/>
      <c r="AL126" s="30"/>
      <c r="AT126" s="121"/>
    </row>
    <row r="127" spans="1:46" s="29" customFormat="1" x14ac:dyDescent="0.2">
      <c r="A127" s="76"/>
      <c r="B127" s="76"/>
      <c r="E127" s="30"/>
      <c r="G127" s="30"/>
      <c r="I127" s="30"/>
      <c r="AK127" s="35"/>
      <c r="AL127" s="30"/>
      <c r="AT127" s="121"/>
    </row>
    <row r="128" spans="1:46" s="29" customFormat="1" x14ac:dyDescent="0.2">
      <c r="A128" s="76"/>
      <c r="B128" s="76"/>
      <c r="E128" s="30"/>
      <c r="G128" s="30"/>
      <c r="I128" s="30"/>
      <c r="AK128" s="35"/>
      <c r="AL128" s="30"/>
      <c r="AT128" s="121"/>
    </row>
    <row r="129" spans="1:46" s="29" customFormat="1" x14ac:dyDescent="0.2">
      <c r="A129" s="76"/>
      <c r="B129" s="76"/>
      <c r="E129" s="30"/>
      <c r="G129" s="30"/>
      <c r="I129" s="30"/>
      <c r="AK129" s="35"/>
      <c r="AL129" s="30"/>
      <c r="AT129" s="121"/>
    </row>
    <row r="130" spans="1:46" s="29" customFormat="1" x14ac:dyDescent="0.2">
      <c r="A130" s="76"/>
      <c r="B130" s="76"/>
      <c r="E130" s="30"/>
      <c r="G130" s="30"/>
      <c r="I130" s="30"/>
      <c r="AK130" s="35"/>
      <c r="AL130" s="30"/>
      <c r="AT130" s="121"/>
    </row>
    <row r="131" spans="1:46" s="29" customFormat="1" x14ac:dyDescent="0.2">
      <c r="A131" s="76"/>
      <c r="B131" s="76"/>
      <c r="E131" s="30"/>
      <c r="G131" s="30"/>
      <c r="I131" s="30"/>
      <c r="AK131" s="35"/>
      <c r="AL131" s="30"/>
      <c r="AT131" s="121"/>
    </row>
    <row r="132" spans="1:46" s="29" customFormat="1" x14ac:dyDescent="0.2">
      <c r="A132" s="76"/>
      <c r="B132" s="76"/>
      <c r="E132" s="30"/>
      <c r="G132" s="30"/>
      <c r="I132" s="30"/>
      <c r="AK132" s="35"/>
      <c r="AL132" s="30"/>
      <c r="AT132" s="121"/>
    </row>
    <row r="133" spans="1:46" s="29" customFormat="1" x14ac:dyDescent="0.2">
      <c r="A133" s="76"/>
      <c r="B133" s="76"/>
      <c r="E133" s="30"/>
      <c r="G133" s="30"/>
      <c r="I133" s="30"/>
      <c r="AK133" s="35"/>
      <c r="AL133" s="30"/>
      <c r="AT133" s="121"/>
    </row>
    <row r="134" spans="1:46" s="29" customFormat="1" x14ac:dyDescent="0.2">
      <c r="A134" s="76"/>
      <c r="B134" s="76"/>
      <c r="E134" s="30"/>
      <c r="G134" s="30"/>
      <c r="I134" s="30"/>
      <c r="AK134" s="35"/>
      <c r="AL134" s="30"/>
      <c r="AT134" s="121"/>
    </row>
    <row r="135" spans="1:46" s="29" customFormat="1" x14ac:dyDescent="0.2">
      <c r="A135" s="76"/>
      <c r="B135" s="76"/>
      <c r="E135" s="30"/>
      <c r="G135" s="30"/>
      <c r="I135" s="30"/>
      <c r="AK135" s="35"/>
      <c r="AL135" s="30"/>
      <c r="AT135" s="121"/>
    </row>
    <row r="136" spans="1:46" s="29" customFormat="1" x14ac:dyDescent="0.2">
      <c r="A136" s="76"/>
      <c r="B136" s="76"/>
      <c r="E136" s="30"/>
      <c r="G136" s="30"/>
      <c r="I136" s="30"/>
      <c r="AK136" s="35"/>
      <c r="AL136" s="30"/>
      <c r="AT136" s="121"/>
    </row>
    <row r="137" spans="1:46" s="29" customFormat="1" x14ac:dyDescent="0.2">
      <c r="A137" s="76"/>
      <c r="B137" s="76"/>
      <c r="E137" s="30"/>
      <c r="G137" s="30"/>
      <c r="I137" s="30"/>
      <c r="AK137" s="35"/>
      <c r="AL137" s="30"/>
      <c r="AT137" s="121"/>
    </row>
    <row r="138" spans="1:46" s="29" customFormat="1" x14ac:dyDescent="0.2">
      <c r="A138" s="76"/>
      <c r="B138" s="76"/>
      <c r="E138" s="30"/>
      <c r="G138" s="30"/>
      <c r="I138" s="30"/>
      <c r="AK138" s="35"/>
      <c r="AL138" s="30"/>
      <c r="AT138" s="121"/>
    </row>
    <row r="139" spans="1:46" s="29" customFormat="1" x14ac:dyDescent="0.2">
      <c r="A139" s="76"/>
      <c r="B139" s="76"/>
      <c r="E139" s="30"/>
      <c r="G139" s="30"/>
      <c r="I139" s="30"/>
      <c r="AK139" s="35"/>
      <c r="AL139" s="30"/>
      <c r="AT139" s="121"/>
    </row>
    <row r="140" spans="1:46" s="29" customFormat="1" x14ac:dyDescent="0.2">
      <c r="A140" s="76"/>
      <c r="B140" s="76"/>
      <c r="E140" s="30"/>
      <c r="G140" s="30"/>
      <c r="I140" s="30"/>
      <c r="AK140" s="35"/>
      <c r="AL140" s="30"/>
      <c r="AT140" s="121"/>
    </row>
    <row r="141" spans="1:46" s="29" customFormat="1" x14ac:dyDescent="0.2">
      <c r="A141" s="76"/>
      <c r="B141" s="76"/>
      <c r="E141" s="30"/>
      <c r="G141" s="30"/>
      <c r="I141" s="30"/>
      <c r="AK141" s="35"/>
      <c r="AL141" s="30"/>
      <c r="AT141" s="121"/>
    </row>
    <row r="142" spans="1:46" s="29" customFormat="1" x14ac:dyDescent="0.2">
      <c r="A142" s="76"/>
      <c r="B142" s="76"/>
      <c r="E142" s="30"/>
      <c r="G142" s="30"/>
      <c r="I142" s="30"/>
      <c r="AK142" s="35"/>
      <c r="AL142" s="30"/>
      <c r="AT142" s="121"/>
    </row>
    <row r="143" spans="1:46" s="29" customFormat="1" x14ac:dyDescent="0.2">
      <c r="A143" s="76"/>
      <c r="B143" s="76"/>
      <c r="E143" s="30"/>
      <c r="G143" s="30"/>
      <c r="I143" s="30"/>
      <c r="AK143" s="35"/>
      <c r="AL143" s="30"/>
      <c r="AT143" s="121"/>
    </row>
    <row r="144" spans="1:46" s="29" customFormat="1" x14ac:dyDescent="0.2">
      <c r="A144" s="76"/>
      <c r="B144" s="76"/>
      <c r="E144" s="30"/>
      <c r="G144" s="30"/>
      <c r="I144" s="30"/>
      <c r="AK144" s="35"/>
      <c r="AL144" s="30"/>
      <c r="AT144" s="121"/>
    </row>
    <row r="145" spans="1:46" s="29" customFormat="1" x14ac:dyDescent="0.2">
      <c r="A145" s="76"/>
      <c r="B145" s="76"/>
      <c r="E145" s="30"/>
      <c r="G145" s="30"/>
      <c r="I145" s="30"/>
      <c r="AK145" s="35"/>
      <c r="AL145" s="30"/>
      <c r="AT145" s="121"/>
    </row>
    <row r="146" spans="1:46" s="29" customFormat="1" x14ac:dyDescent="0.2">
      <c r="A146" s="76"/>
      <c r="B146" s="76"/>
      <c r="E146" s="30"/>
      <c r="G146" s="30"/>
      <c r="I146" s="30"/>
      <c r="AK146" s="35"/>
      <c r="AL146" s="30"/>
      <c r="AT146" s="121"/>
    </row>
    <row r="147" spans="1:46" s="29" customFormat="1" x14ac:dyDescent="0.2">
      <c r="A147" s="76"/>
      <c r="B147" s="76"/>
      <c r="E147" s="30"/>
      <c r="G147" s="30"/>
      <c r="I147" s="30"/>
      <c r="AK147" s="35"/>
      <c r="AL147" s="30"/>
      <c r="AT147" s="121"/>
    </row>
    <row r="148" spans="1:46" s="29" customFormat="1" x14ac:dyDescent="0.2">
      <c r="A148" s="76"/>
      <c r="B148" s="76"/>
      <c r="E148" s="30"/>
      <c r="G148" s="30"/>
      <c r="I148" s="30"/>
      <c r="AK148" s="35"/>
      <c r="AL148" s="30"/>
      <c r="AT148" s="121"/>
    </row>
    <row r="149" spans="1:46" s="29" customFormat="1" x14ac:dyDescent="0.2">
      <c r="A149" s="76"/>
      <c r="B149" s="76"/>
      <c r="E149" s="30"/>
      <c r="G149" s="30"/>
      <c r="I149" s="30"/>
      <c r="AK149" s="35"/>
      <c r="AL149" s="30"/>
      <c r="AT149" s="121"/>
    </row>
    <row r="150" spans="1:46" s="29" customFormat="1" x14ac:dyDescent="0.2">
      <c r="A150" s="76"/>
      <c r="B150" s="76"/>
      <c r="E150" s="30"/>
      <c r="G150" s="30"/>
      <c r="I150" s="30"/>
      <c r="AK150" s="35"/>
      <c r="AL150" s="30"/>
      <c r="AT150" s="121"/>
    </row>
    <row r="151" spans="1:46" s="29" customFormat="1" x14ac:dyDescent="0.2">
      <c r="A151" s="76"/>
      <c r="B151" s="76"/>
      <c r="E151" s="30"/>
      <c r="G151" s="30"/>
      <c r="I151" s="30"/>
      <c r="AK151" s="35"/>
      <c r="AL151" s="30"/>
      <c r="AT151" s="121"/>
    </row>
    <row r="152" spans="1:46" s="29" customFormat="1" x14ac:dyDescent="0.2">
      <c r="A152" s="76"/>
      <c r="B152" s="76"/>
      <c r="E152" s="30"/>
      <c r="G152" s="30"/>
      <c r="I152" s="30"/>
      <c r="AK152" s="35"/>
      <c r="AL152" s="30"/>
      <c r="AT152" s="121"/>
    </row>
    <row r="153" spans="1:46" s="29" customFormat="1" x14ac:dyDescent="0.2">
      <c r="A153" s="76"/>
      <c r="B153" s="76"/>
      <c r="E153" s="30"/>
      <c r="G153" s="30"/>
      <c r="I153" s="30"/>
      <c r="AK153" s="35"/>
      <c r="AL153" s="30"/>
      <c r="AT153" s="121"/>
    </row>
    <row r="154" spans="1:46" s="29" customFormat="1" x14ac:dyDescent="0.2">
      <c r="A154" s="76"/>
      <c r="B154" s="76"/>
      <c r="E154" s="30"/>
      <c r="G154" s="30"/>
      <c r="I154" s="30"/>
      <c r="AK154" s="35"/>
      <c r="AL154" s="30"/>
      <c r="AT154" s="121"/>
    </row>
    <row r="155" spans="1:46" s="29" customFormat="1" x14ac:dyDescent="0.2">
      <c r="A155" s="76"/>
      <c r="B155" s="76"/>
      <c r="E155" s="30"/>
      <c r="G155" s="30"/>
      <c r="I155" s="30"/>
      <c r="AK155" s="35"/>
      <c r="AL155" s="30"/>
      <c r="AT155" s="121"/>
    </row>
    <row r="156" spans="1:46" s="29" customFormat="1" x14ac:dyDescent="0.2">
      <c r="A156" s="76"/>
      <c r="B156" s="76"/>
      <c r="E156" s="30"/>
      <c r="G156" s="30"/>
      <c r="I156" s="30"/>
      <c r="AK156" s="35"/>
      <c r="AL156" s="30"/>
      <c r="AT156" s="121"/>
    </row>
    <row r="157" spans="1:46" s="29" customFormat="1" x14ac:dyDescent="0.2">
      <c r="A157" s="76"/>
      <c r="B157" s="76"/>
      <c r="E157" s="30"/>
      <c r="G157" s="30"/>
      <c r="I157" s="30"/>
      <c r="AK157" s="35"/>
      <c r="AL157" s="30"/>
      <c r="AT157" s="121"/>
    </row>
    <row r="158" spans="1:46" s="29" customFormat="1" x14ac:dyDescent="0.2">
      <c r="A158" s="76"/>
      <c r="B158" s="76"/>
      <c r="E158" s="30"/>
      <c r="G158" s="30"/>
      <c r="I158" s="30"/>
      <c r="AK158" s="35"/>
      <c r="AL158" s="30"/>
      <c r="AT158" s="121"/>
    </row>
    <row r="159" spans="1:46" s="29" customFormat="1" x14ac:dyDescent="0.2">
      <c r="A159" s="76"/>
      <c r="B159" s="76"/>
      <c r="E159" s="30"/>
      <c r="G159" s="30"/>
      <c r="I159" s="30"/>
      <c r="AK159" s="35"/>
      <c r="AL159" s="30"/>
      <c r="AT159" s="121"/>
    </row>
    <row r="160" spans="1:46" s="29" customFormat="1" x14ac:dyDescent="0.2">
      <c r="A160" s="76"/>
      <c r="B160" s="76"/>
      <c r="E160" s="30"/>
      <c r="G160" s="30"/>
      <c r="I160" s="30"/>
      <c r="AK160" s="35"/>
      <c r="AL160" s="30"/>
      <c r="AT160" s="121"/>
    </row>
    <row r="161" spans="1:46" s="29" customFormat="1" x14ac:dyDescent="0.2">
      <c r="A161" s="76"/>
      <c r="B161" s="76"/>
      <c r="E161" s="30"/>
      <c r="G161" s="30"/>
      <c r="I161" s="30"/>
      <c r="AK161" s="35"/>
      <c r="AL161" s="30"/>
      <c r="AT161" s="121"/>
    </row>
    <row r="162" spans="1:46" s="29" customFormat="1" x14ac:dyDescent="0.2">
      <c r="A162" s="76"/>
      <c r="B162" s="76"/>
      <c r="E162" s="30"/>
      <c r="G162" s="30"/>
      <c r="I162" s="30"/>
      <c r="AK162" s="35"/>
      <c r="AL162" s="30"/>
      <c r="AT162" s="121"/>
    </row>
    <row r="163" spans="1:46" s="29" customFormat="1" x14ac:dyDescent="0.2">
      <c r="A163" s="76"/>
      <c r="B163" s="76"/>
      <c r="E163" s="30"/>
      <c r="G163" s="30"/>
      <c r="I163" s="30"/>
      <c r="AK163" s="35"/>
      <c r="AL163" s="30"/>
      <c r="AT163" s="121"/>
    </row>
    <row r="164" spans="1:46" s="29" customFormat="1" x14ac:dyDescent="0.2">
      <c r="A164" s="76"/>
      <c r="B164" s="76"/>
      <c r="E164" s="30"/>
      <c r="G164" s="30"/>
      <c r="I164" s="30"/>
      <c r="AK164" s="35"/>
      <c r="AL164" s="30"/>
      <c r="AT164" s="121"/>
    </row>
    <row r="165" spans="1:46" s="29" customFormat="1" x14ac:dyDescent="0.2">
      <c r="A165" s="76"/>
      <c r="B165" s="76"/>
      <c r="E165" s="30"/>
      <c r="G165" s="30"/>
      <c r="I165" s="30"/>
      <c r="AK165" s="35"/>
      <c r="AL165" s="30"/>
      <c r="AT165" s="121"/>
    </row>
    <row r="166" spans="1:46" s="29" customFormat="1" x14ac:dyDescent="0.2">
      <c r="A166" s="76"/>
      <c r="B166" s="76"/>
      <c r="E166" s="30"/>
      <c r="G166" s="30"/>
      <c r="I166" s="30"/>
      <c r="AK166" s="35"/>
      <c r="AL166" s="30"/>
      <c r="AT166" s="121"/>
    </row>
    <row r="167" spans="1:46" s="29" customFormat="1" x14ac:dyDescent="0.2">
      <c r="A167" s="76"/>
      <c r="B167" s="76"/>
      <c r="E167" s="30"/>
      <c r="G167" s="30"/>
      <c r="I167" s="30"/>
      <c r="AK167" s="35"/>
      <c r="AL167" s="30"/>
      <c r="AT167" s="121"/>
    </row>
    <row r="168" spans="1:46" s="29" customFormat="1" x14ac:dyDescent="0.2">
      <c r="A168" s="76"/>
      <c r="B168" s="76"/>
      <c r="E168" s="30"/>
      <c r="G168" s="30"/>
      <c r="I168" s="30"/>
      <c r="AK168" s="35"/>
      <c r="AL168" s="30"/>
      <c r="AT168" s="121"/>
    </row>
    <row r="169" spans="1:46" s="29" customFormat="1" x14ac:dyDescent="0.2">
      <c r="A169" s="76"/>
      <c r="B169" s="76"/>
      <c r="E169" s="30"/>
      <c r="G169" s="30"/>
      <c r="I169" s="30"/>
      <c r="AK169" s="35"/>
      <c r="AL169" s="30"/>
      <c r="AT169" s="121"/>
    </row>
    <row r="170" spans="1:46" s="29" customFormat="1" x14ac:dyDescent="0.2">
      <c r="A170" s="76"/>
      <c r="B170" s="76"/>
      <c r="E170" s="30"/>
      <c r="G170" s="30"/>
      <c r="I170" s="30"/>
      <c r="AK170" s="35"/>
      <c r="AL170" s="30"/>
      <c r="AT170" s="121"/>
    </row>
    <row r="171" spans="1:46" s="29" customFormat="1" x14ac:dyDescent="0.2">
      <c r="A171" s="76"/>
      <c r="B171" s="76"/>
      <c r="E171" s="30"/>
      <c r="G171" s="30"/>
      <c r="I171" s="30"/>
      <c r="AK171" s="35"/>
      <c r="AL171" s="30"/>
      <c r="AT171" s="121"/>
    </row>
    <row r="172" spans="1:46" s="29" customFormat="1" x14ac:dyDescent="0.2">
      <c r="A172" s="76"/>
      <c r="B172" s="76"/>
      <c r="E172" s="30"/>
      <c r="G172" s="30"/>
      <c r="I172" s="30"/>
      <c r="AK172" s="35"/>
      <c r="AL172" s="30"/>
      <c r="AT172" s="121"/>
    </row>
    <row r="173" spans="1:46" s="29" customFormat="1" x14ac:dyDescent="0.2">
      <c r="A173" s="76"/>
      <c r="B173" s="76"/>
      <c r="E173" s="30"/>
      <c r="G173" s="30"/>
      <c r="I173" s="30"/>
      <c r="AK173" s="35"/>
      <c r="AL173" s="30"/>
      <c r="AT173" s="121"/>
    </row>
    <row r="174" spans="1:46" s="29" customFormat="1" x14ac:dyDescent="0.2">
      <c r="A174" s="76"/>
      <c r="B174" s="76"/>
      <c r="E174" s="30"/>
      <c r="G174" s="30"/>
      <c r="I174" s="30"/>
      <c r="AK174" s="35"/>
      <c r="AL174" s="30"/>
      <c r="AT174" s="121"/>
    </row>
    <row r="175" spans="1:46" s="29" customFormat="1" x14ac:dyDescent="0.2">
      <c r="A175" s="76"/>
      <c r="B175" s="76"/>
      <c r="E175" s="30"/>
      <c r="G175" s="30"/>
      <c r="I175" s="30"/>
      <c r="AK175" s="35"/>
      <c r="AL175" s="30"/>
      <c r="AT175" s="121"/>
    </row>
    <row r="176" spans="1:46" s="29" customFormat="1" x14ac:dyDescent="0.2">
      <c r="A176" s="76"/>
      <c r="B176" s="76"/>
      <c r="E176" s="30"/>
      <c r="G176" s="30"/>
      <c r="I176" s="30"/>
      <c r="AK176" s="35"/>
      <c r="AL176" s="30"/>
      <c r="AT176" s="121"/>
    </row>
    <row r="177" spans="1:46" s="29" customFormat="1" x14ac:dyDescent="0.2">
      <c r="A177" s="76"/>
      <c r="B177" s="76"/>
      <c r="E177" s="30"/>
      <c r="G177" s="30"/>
      <c r="I177" s="30"/>
      <c r="AK177" s="35"/>
      <c r="AL177" s="30"/>
      <c r="AT177" s="121"/>
    </row>
    <row r="178" spans="1:46" s="29" customFormat="1" x14ac:dyDescent="0.2">
      <c r="A178" s="76"/>
      <c r="B178" s="76"/>
      <c r="E178" s="30"/>
      <c r="G178" s="30"/>
      <c r="I178" s="30"/>
      <c r="AK178" s="35"/>
      <c r="AL178" s="30"/>
      <c r="AT178" s="121"/>
    </row>
    <row r="179" spans="1:46" s="29" customFormat="1" x14ac:dyDescent="0.2">
      <c r="A179" s="76"/>
      <c r="B179" s="76"/>
      <c r="E179" s="30"/>
      <c r="G179" s="30"/>
      <c r="I179" s="30"/>
      <c r="AK179" s="35"/>
      <c r="AL179" s="30"/>
      <c r="AT179" s="121"/>
    </row>
    <row r="180" spans="1:46" s="29" customFormat="1" x14ac:dyDescent="0.2">
      <c r="A180" s="76"/>
      <c r="B180" s="76"/>
      <c r="E180" s="30"/>
      <c r="G180" s="30"/>
      <c r="I180" s="30"/>
      <c r="AK180" s="35"/>
      <c r="AL180" s="30"/>
      <c r="AT180" s="121"/>
    </row>
    <row r="181" spans="1:46" s="29" customFormat="1" x14ac:dyDescent="0.2">
      <c r="A181" s="76"/>
      <c r="B181" s="76"/>
      <c r="E181" s="30"/>
      <c r="G181" s="30"/>
      <c r="I181" s="30"/>
      <c r="AK181" s="35"/>
      <c r="AL181" s="30"/>
      <c r="AT181" s="121"/>
    </row>
    <row r="182" spans="1:46" s="29" customFormat="1" x14ac:dyDescent="0.2">
      <c r="A182" s="76"/>
      <c r="B182" s="76"/>
      <c r="E182" s="30"/>
      <c r="G182" s="30"/>
      <c r="I182" s="30"/>
      <c r="AK182" s="35"/>
      <c r="AL182" s="30"/>
      <c r="AT182" s="121"/>
    </row>
    <row r="183" spans="1:46" s="29" customFormat="1" x14ac:dyDescent="0.2">
      <c r="A183" s="76"/>
      <c r="B183" s="76"/>
      <c r="E183" s="30"/>
      <c r="G183" s="30"/>
      <c r="I183" s="30"/>
      <c r="AK183" s="35"/>
      <c r="AL183" s="30"/>
      <c r="AT183" s="121"/>
    </row>
    <row r="184" spans="1:46" s="29" customFormat="1" x14ac:dyDescent="0.2">
      <c r="A184" s="76"/>
      <c r="B184" s="76"/>
      <c r="E184" s="30"/>
      <c r="G184" s="30"/>
      <c r="I184" s="30"/>
      <c r="AK184" s="35"/>
      <c r="AL184" s="30"/>
      <c r="AT184" s="121"/>
    </row>
    <row r="185" spans="1:46" s="29" customFormat="1" x14ac:dyDescent="0.2">
      <c r="A185" s="76"/>
      <c r="B185" s="76"/>
      <c r="E185" s="30"/>
      <c r="G185" s="30"/>
      <c r="I185" s="30"/>
      <c r="AK185" s="35"/>
      <c r="AL185" s="30"/>
      <c r="AT185" s="121"/>
    </row>
    <row r="186" spans="1:46" s="29" customFormat="1" x14ac:dyDescent="0.2">
      <c r="A186" s="76"/>
      <c r="B186" s="76"/>
      <c r="E186" s="30"/>
      <c r="G186" s="30"/>
      <c r="I186" s="30"/>
      <c r="AK186" s="35"/>
      <c r="AL186" s="30"/>
      <c r="AT186" s="121"/>
    </row>
    <row r="187" spans="1:46" s="29" customFormat="1" x14ac:dyDescent="0.2">
      <c r="A187" s="76"/>
      <c r="B187" s="76"/>
      <c r="E187" s="30"/>
      <c r="G187" s="30"/>
      <c r="I187" s="30"/>
      <c r="AK187" s="35"/>
      <c r="AL187" s="30"/>
      <c r="AT187" s="121"/>
    </row>
    <row r="188" spans="1:46" s="29" customFormat="1" x14ac:dyDescent="0.2">
      <c r="A188" s="76"/>
      <c r="B188" s="76"/>
      <c r="E188" s="30"/>
      <c r="G188" s="30"/>
      <c r="I188" s="30"/>
      <c r="AK188" s="35"/>
      <c r="AL188" s="30"/>
      <c r="AT188" s="121"/>
    </row>
    <row r="189" spans="1:46" s="29" customFormat="1" x14ac:dyDescent="0.2">
      <c r="A189" s="76"/>
      <c r="B189" s="76"/>
      <c r="E189" s="30"/>
      <c r="G189" s="30"/>
      <c r="I189" s="30"/>
      <c r="AK189" s="35"/>
      <c r="AL189" s="30"/>
      <c r="AT189" s="121"/>
    </row>
    <row r="190" spans="1:46" s="29" customFormat="1" x14ac:dyDescent="0.2">
      <c r="A190" s="76"/>
      <c r="B190" s="76"/>
      <c r="E190" s="30"/>
      <c r="G190" s="30"/>
      <c r="I190" s="30"/>
      <c r="AK190" s="35"/>
      <c r="AL190" s="30"/>
      <c r="AT190" s="121"/>
    </row>
    <row r="191" spans="1:46" s="29" customFormat="1" x14ac:dyDescent="0.2">
      <c r="A191" s="76"/>
      <c r="B191" s="76"/>
      <c r="E191" s="30"/>
      <c r="G191" s="30"/>
      <c r="I191" s="30"/>
      <c r="AK191" s="35"/>
      <c r="AL191" s="30"/>
      <c r="AT191" s="121"/>
    </row>
    <row r="192" spans="1:46" s="29" customFormat="1" x14ac:dyDescent="0.2">
      <c r="A192" s="76"/>
      <c r="B192" s="76"/>
      <c r="E192" s="30"/>
      <c r="G192" s="30"/>
      <c r="I192" s="30"/>
      <c r="AK192" s="35"/>
      <c r="AL192" s="30"/>
      <c r="AT192" s="121"/>
    </row>
    <row r="193" spans="1:46" s="29" customFormat="1" x14ac:dyDescent="0.2">
      <c r="A193" s="76"/>
      <c r="B193" s="76"/>
      <c r="E193" s="30"/>
      <c r="G193" s="30"/>
      <c r="I193" s="30"/>
      <c r="AK193" s="35"/>
      <c r="AL193" s="30"/>
      <c r="AT193" s="121"/>
    </row>
    <row r="194" spans="1:46" s="29" customFormat="1" x14ac:dyDescent="0.2">
      <c r="A194" s="76"/>
      <c r="B194" s="76"/>
      <c r="E194" s="30"/>
      <c r="G194" s="30"/>
      <c r="I194" s="30"/>
      <c r="AK194" s="35"/>
      <c r="AL194" s="30"/>
      <c r="AT194" s="121"/>
    </row>
    <row r="195" spans="1:46" s="29" customFormat="1" x14ac:dyDescent="0.2">
      <c r="A195" s="76"/>
      <c r="B195" s="76"/>
      <c r="E195" s="30"/>
      <c r="G195" s="30"/>
      <c r="I195" s="30"/>
      <c r="AK195" s="35"/>
      <c r="AL195" s="30"/>
      <c r="AT195" s="121"/>
    </row>
    <row r="196" spans="1:46" s="29" customFormat="1" x14ac:dyDescent="0.2">
      <c r="A196" s="76"/>
      <c r="B196" s="76"/>
      <c r="E196" s="30"/>
      <c r="G196" s="30"/>
      <c r="I196" s="30"/>
      <c r="AK196" s="35"/>
      <c r="AL196" s="30"/>
      <c r="AT196" s="121"/>
    </row>
    <row r="197" spans="1:46" s="29" customFormat="1" x14ac:dyDescent="0.2">
      <c r="A197" s="76"/>
      <c r="B197" s="76"/>
      <c r="E197" s="30"/>
      <c r="G197" s="30"/>
      <c r="I197" s="30"/>
      <c r="AK197" s="35"/>
      <c r="AL197" s="30"/>
      <c r="AT197" s="121"/>
    </row>
    <row r="198" spans="1:46" s="29" customFormat="1" x14ac:dyDescent="0.2">
      <c r="A198" s="76"/>
      <c r="B198" s="76"/>
      <c r="E198" s="30"/>
      <c r="G198" s="30"/>
      <c r="I198" s="30"/>
      <c r="AK198" s="35"/>
      <c r="AL198" s="30"/>
      <c r="AT198" s="121"/>
    </row>
    <row r="199" spans="1:46" s="29" customFormat="1" x14ac:dyDescent="0.2">
      <c r="A199" s="76"/>
      <c r="B199" s="76"/>
      <c r="E199" s="30"/>
      <c r="G199" s="30"/>
      <c r="I199" s="30"/>
      <c r="AK199" s="35"/>
      <c r="AL199" s="30"/>
      <c r="AT199" s="121"/>
    </row>
    <row r="200" spans="1:46" s="29" customFormat="1" x14ac:dyDescent="0.2">
      <c r="A200" s="76"/>
      <c r="B200" s="76"/>
      <c r="E200" s="30"/>
      <c r="G200" s="30"/>
      <c r="I200" s="30"/>
      <c r="AK200" s="35"/>
      <c r="AL200" s="30"/>
      <c r="AT200" s="121"/>
    </row>
    <row r="201" spans="1:46" s="29" customFormat="1" x14ac:dyDescent="0.2">
      <c r="A201" s="76"/>
      <c r="B201" s="76"/>
      <c r="E201" s="30"/>
      <c r="G201" s="30"/>
      <c r="I201" s="30"/>
      <c r="AK201" s="35"/>
      <c r="AL201" s="30"/>
      <c r="AT201" s="121"/>
    </row>
    <row r="202" spans="1:46" s="29" customFormat="1" x14ac:dyDescent="0.2">
      <c r="A202" s="76"/>
      <c r="B202" s="76"/>
      <c r="E202" s="30"/>
      <c r="G202" s="30"/>
      <c r="I202" s="30"/>
      <c r="AK202" s="35"/>
      <c r="AL202" s="30"/>
      <c r="AT202" s="121"/>
    </row>
    <row r="203" spans="1:46" s="29" customFormat="1" x14ac:dyDescent="0.2">
      <c r="A203" s="76"/>
      <c r="B203" s="76"/>
      <c r="E203" s="30"/>
      <c r="G203" s="30"/>
      <c r="I203" s="30"/>
      <c r="AK203" s="35"/>
      <c r="AL203" s="30"/>
      <c r="AT203" s="121"/>
    </row>
    <row r="204" spans="1:46" s="29" customFormat="1" x14ac:dyDescent="0.2">
      <c r="A204" s="76"/>
      <c r="B204" s="76"/>
      <c r="E204" s="30"/>
      <c r="G204" s="30"/>
      <c r="I204" s="30"/>
      <c r="AK204" s="35"/>
      <c r="AL204" s="30"/>
      <c r="AT204" s="121"/>
    </row>
    <row r="205" spans="1:46" s="29" customFormat="1" x14ac:dyDescent="0.2">
      <c r="A205" s="76"/>
      <c r="B205" s="76"/>
      <c r="E205" s="30"/>
      <c r="G205" s="30"/>
      <c r="I205" s="30"/>
      <c r="AK205" s="35"/>
      <c r="AL205" s="30"/>
      <c r="AT205" s="121"/>
    </row>
    <row r="206" spans="1:46" s="29" customFormat="1" x14ac:dyDescent="0.2">
      <c r="A206" s="76"/>
      <c r="B206" s="76"/>
      <c r="E206" s="30"/>
      <c r="G206" s="30"/>
      <c r="I206" s="30"/>
      <c r="AK206" s="35"/>
      <c r="AL206" s="30"/>
      <c r="AT206" s="121"/>
    </row>
    <row r="207" spans="1:46" s="29" customFormat="1" x14ac:dyDescent="0.2">
      <c r="A207" s="76"/>
      <c r="B207" s="76"/>
      <c r="E207" s="30"/>
      <c r="G207" s="30"/>
      <c r="I207" s="30"/>
      <c r="AK207" s="35"/>
      <c r="AL207" s="30"/>
      <c r="AT207" s="121"/>
    </row>
    <row r="208" spans="1:46" s="29" customFormat="1" x14ac:dyDescent="0.2">
      <c r="A208" s="76"/>
      <c r="B208" s="76"/>
      <c r="E208" s="30"/>
      <c r="G208" s="30"/>
      <c r="I208" s="30"/>
      <c r="AK208" s="35"/>
      <c r="AL208" s="30"/>
      <c r="AT208" s="121"/>
    </row>
    <row r="209" spans="1:46" s="29" customFormat="1" x14ac:dyDescent="0.2">
      <c r="A209" s="76"/>
      <c r="B209" s="76"/>
      <c r="E209" s="30"/>
      <c r="G209" s="30"/>
      <c r="I209" s="30"/>
      <c r="AK209" s="35"/>
      <c r="AL209" s="30"/>
      <c r="AT209" s="121"/>
    </row>
    <row r="210" spans="1:46" s="29" customFormat="1" x14ac:dyDescent="0.2">
      <c r="A210" s="76"/>
      <c r="B210" s="76"/>
      <c r="E210" s="30"/>
      <c r="G210" s="30"/>
      <c r="I210" s="30"/>
      <c r="AK210" s="35"/>
      <c r="AL210" s="30"/>
      <c r="AT210" s="121"/>
    </row>
    <row r="211" spans="1:46" s="29" customFormat="1" x14ac:dyDescent="0.2">
      <c r="A211" s="76"/>
      <c r="B211" s="76"/>
      <c r="E211" s="30"/>
      <c r="G211" s="30"/>
      <c r="I211" s="30"/>
      <c r="AK211" s="35"/>
      <c r="AL211" s="30"/>
      <c r="AT211" s="121"/>
    </row>
    <row r="212" spans="1:46" s="29" customFormat="1" x14ac:dyDescent="0.2">
      <c r="A212" s="76"/>
      <c r="B212" s="76"/>
      <c r="E212" s="30"/>
      <c r="G212" s="30"/>
      <c r="I212" s="30"/>
      <c r="AK212" s="35"/>
      <c r="AL212" s="30"/>
      <c r="AT212" s="121"/>
    </row>
    <row r="213" spans="1:46" s="29" customFormat="1" x14ac:dyDescent="0.2">
      <c r="A213" s="76"/>
      <c r="B213" s="76"/>
      <c r="E213" s="30"/>
      <c r="G213" s="30"/>
      <c r="I213" s="30"/>
      <c r="AK213" s="35"/>
      <c r="AL213" s="30"/>
      <c r="AT213" s="121"/>
    </row>
    <row r="214" spans="1:46" s="29" customFormat="1" x14ac:dyDescent="0.2">
      <c r="A214" s="76"/>
      <c r="B214" s="76"/>
      <c r="E214" s="30"/>
      <c r="G214" s="30"/>
      <c r="I214" s="30"/>
      <c r="AK214" s="35"/>
      <c r="AL214" s="30"/>
      <c r="AT214" s="121"/>
    </row>
    <row r="215" spans="1:46" s="29" customFormat="1" x14ac:dyDescent="0.2">
      <c r="A215" s="76"/>
      <c r="B215" s="76"/>
      <c r="E215" s="30"/>
      <c r="G215" s="30"/>
      <c r="I215" s="30"/>
      <c r="AK215" s="35"/>
      <c r="AL215" s="30"/>
      <c r="AT215" s="121"/>
    </row>
    <row r="216" spans="1:46" s="29" customFormat="1" x14ac:dyDescent="0.2">
      <c r="A216" s="76"/>
      <c r="B216" s="76"/>
      <c r="E216" s="30"/>
      <c r="G216" s="30"/>
      <c r="I216" s="30"/>
      <c r="AK216" s="35"/>
      <c r="AL216" s="30"/>
      <c r="AT216" s="121"/>
    </row>
    <row r="217" spans="1:46" s="29" customFormat="1" x14ac:dyDescent="0.2">
      <c r="A217" s="76"/>
      <c r="B217" s="76"/>
      <c r="E217" s="30"/>
      <c r="G217" s="30"/>
      <c r="I217" s="30"/>
      <c r="AK217" s="35"/>
      <c r="AL217" s="30"/>
      <c r="AT217" s="121"/>
    </row>
    <row r="218" spans="1:46" s="29" customFormat="1" x14ac:dyDescent="0.2">
      <c r="A218" s="76"/>
      <c r="B218" s="76"/>
      <c r="E218" s="30"/>
      <c r="G218" s="30"/>
      <c r="I218" s="30"/>
      <c r="AK218" s="35"/>
      <c r="AL218" s="30"/>
      <c r="AT218" s="121"/>
    </row>
    <row r="219" spans="1:46" s="29" customFormat="1" x14ac:dyDescent="0.2">
      <c r="A219" s="76"/>
      <c r="B219" s="76"/>
      <c r="E219" s="30"/>
      <c r="G219" s="30"/>
      <c r="I219" s="30"/>
      <c r="AK219" s="35"/>
      <c r="AL219" s="30"/>
      <c r="AT219" s="121"/>
    </row>
    <row r="220" spans="1:46" s="29" customFormat="1" x14ac:dyDescent="0.2">
      <c r="A220" s="76"/>
      <c r="B220" s="76"/>
      <c r="E220" s="30"/>
      <c r="G220" s="30"/>
      <c r="I220" s="30"/>
      <c r="AK220" s="35"/>
      <c r="AL220" s="30"/>
      <c r="AT220" s="121"/>
    </row>
    <row r="221" spans="1:46" s="29" customFormat="1" x14ac:dyDescent="0.2">
      <c r="A221" s="76"/>
      <c r="B221" s="76"/>
      <c r="E221" s="30"/>
      <c r="G221" s="30"/>
      <c r="I221" s="30"/>
      <c r="AK221" s="35"/>
      <c r="AL221" s="30"/>
      <c r="AT221" s="121"/>
    </row>
    <row r="222" spans="1:46" s="29" customFormat="1" x14ac:dyDescent="0.2">
      <c r="A222" s="76"/>
      <c r="B222" s="76"/>
      <c r="E222" s="30"/>
      <c r="G222" s="30"/>
      <c r="I222" s="30"/>
      <c r="AK222" s="35"/>
      <c r="AL222" s="30"/>
      <c r="AT222" s="121"/>
    </row>
    <row r="223" spans="1:46" s="29" customFormat="1" x14ac:dyDescent="0.2">
      <c r="A223" s="76"/>
      <c r="B223" s="76"/>
      <c r="E223" s="30"/>
      <c r="G223" s="30"/>
      <c r="I223" s="30"/>
      <c r="AK223" s="35"/>
      <c r="AL223" s="30"/>
      <c r="AT223" s="121"/>
    </row>
    <row r="224" spans="1:46" s="29" customFormat="1" x14ac:dyDescent="0.2">
      <c r="A224" s="76"/>
      <c r="B224" s="76"/>
      <c r="E224" s="30"/>
      <c r="G224" s="30"/>
      <c r="I224" s="30"/>
      <c r="AK224" s="35"/>
      <c r="AL224" s="30"/>
      <c r="AT224" s="121"/>
    </row>
    <row r="225" spans="1:46" s="29" customFormat="1" x14ac:dyDescent="0.2">
      <c r="A225" s="76"/>
      <c r="B225" s="76"/>
      <c r="E225" s="30"/>
      <c r="G225" s="30"/>
      <c r="I225" s="30"/>
      <c r="AK225" s="35"/>
      <c r="AL225" s="30"/>
      <c r="AT225" s="121"/>
    </row>
    <row r="226" spans="1:46" s="29" customFormat="1" x14ac:dyDescent="0.2">
      <c r="A226" s="76"/>
      <c r="B226" s="76"/>
      <c r="E226" s="30"/>
      <c r="G226" s="30"/>
      <c r="I226" s="30"/>
      <c r="AK226" s="35"/>
      <c r="AL226" s="30"/>
      <c r="AT226" s="121"/>
    </row>
    <row r="227" spans="1:46" s="29" customFormat="1" x14ac:dyDescent="0.2">
      <c r="A227" s="76"/>
      <c r="B227" s="76"/>
      <c r="E227" s="30"/>
      <c r="G227" s="30"/>
      <c r="I227" s="30"/>
      <c r="AK227" s="35"/>
      <c r="AL227" s="30"/>
      <c r="AT227" s="121"/>
    </row>
    <row r="228" spans="1:46" s="29" customFormat="1" x14ac:dyDescent="0.2">
      <c r="A228" s="76"/>
      <c r="B228" s="76"/>
      <c r="E228" s="30"/>
      <c r="G228" s="30"/>
      <c r="I228" s="30"/>
      <c r="AK228" s="35"/>
      <c r="AL228" s="30"/>
      <c r="AT228" s="121"/>
    </row>
    <row r="229" spans="1:46" s="29" customFormat="1" x14ac:dyDescent="0.2">
      <c r="A229" s="76"/>
      <c r="B229" s="76"/>
      <c r="E229" s="30"/>
      <c r="G229" s="30"/>
      <c r="I229" s="30"/>
      <c r="AK229" s="35"/>
      <c r="AL229" s="30"/>
      <c r="AT229" s="121"/>
    </row>
    <row r="230" spans="1:46" s="29" customFormat="1" x14ac:dyDescent="0.2">
      <c r="A230" s="76"/>
      <c r="B230" s="76"/>
      <c r="E230" s="30"/>
      <c r="G230" s="30"/>
      <c r="I230" s="30"/>
      <c r="AK230" s="35"/>
      <c r="AL230" s="30"/>
      <c r="AT230" s="121"/>
    </row>
    <row r="231" spans="1:46" s="29" customFormat="1" x14ac:dyDescent="0.2">
      <c r="A231" s="76"/>
      <c r="B231" s="76"/>
      <c r="E231" s="30"/>
      <c r="G231" s="30"/>
      <c r="I231" s="30"/>
      <c r="AK231" s="35"/>
      <c r="AL231" s="30"/>
      <c r="AT231" s="121"/>
    </row>
    <row r="232" spans="1:46" s="29" customFormat="1" x14ac:dyDescent="0.2">
      <c r="A232" s="76"/>
      <c r="B232" s="76"/>
      <c r="E232" s="30"/>
      <c r="G232" s="30"/>
      <c r="I232" s="30"/>
      <c r="AK232" s="35"/>
      <c r="AL232" s="30"/>
      <c r="AT232" s="121"/>
    </row>
    <row r="233" spans="1:46" s="29" customFormat="1" x14ac:dyDescent="0.2">
      <c r="A233" s="76"/>
      <c r="B233" s="76"/>
      <c r="E233" s="30"/>
      <c r="G233" s="30"/>
      <c r="I233" s="30"/>
      <c r="AK233" s="35"/>
      <c r="AL233" s="30"/>
      <c r="AT233" s="121"/>
    </row>
    <row r="234" spans="1:46" s="29" customFormat="1" x14ac:dyDescent="0.2">
      <c r="A234" s="76"/>
      <c r="B234" s="76"/>
      <c r="E234" s="30"/>
      <c r="G234" s="30"/>
      <c r="I234" s="30"/>
      <c r="AK234" s="35"/>
      <c r="AL234" s="30"/>
      <c r="AT234" s="121"/>
    </row>
    <row r="235" spans="1:46" s="29" customFormat="1" x14ac:dyDescent="0.2">
      <c r="A235" s="76"/>
      <c r="B235" s="76"/>
      <c r="E235" s="30"/>
      <c r="G235" s="30"/>
      <c r="I235" s="30"/>
      <c r="AK235" s="35"/>
      <c r="AL235" s="30"/>
      <c r="AT235" s="121"/>
    </row>
    <row r="236" spans="1:46" s="29" customFormat="1" x14ac:dyDescent="0.2">
      <c r="A236" s="76"/>
      <c r="B236" s="76"/>
      <c r="E236" s="30"/>
      <c r="G236" s="30"/>
      <c r="I236" s="30"/>
      <c r="AK236" s="35"/>
      <c r="AL236" s="30"/>
      <c r="AT236" s="121"/>
    </row>
    <row r="237" spans="1:46" s="29" customFormat="1" x14ac:dyDescent="0.2">
      <c r="A237" s="76"/>
      <c r="B237" s="76"/>
      <c r="E237" s="30"/>
      <c r="G237" s="30"/>
      <c r="I237" s="30"/>
      <c r="AK237" s="35"/>
      <c r="AL237" s="30"/>
      <c r="AT237" s="121"/>
    </row>
    <row r="238" spans="1:46" s="29" customFormat="1" x14ac:dyDescent="0.2">
      <c r="A238" s="76"/>
      <c r="B238" s="76"/>
      <c r="E238" s="30"/>
      <c r="G238" s="30"/>
      <c r="I238" s="30"/>
      <c r="AK238" s="35"/>
      <c r="AL238" s="30"/>
      <c r="AT238" s="121"/>
    </row>
    <row r="239" spans="1:46" s="29" customFormat="1" x14ac:dyDescent="0.2">
      <c r="A239" s="76"/>
      <c r="B239" s="76"/>
      <c r="E239" s="30"/>
      <c r="G239" s="30"/>
      <c r="I239" s="30"/>
      <c r="AK239" s="35"/>
      <c r="AL239" s="30"/>
      <c r="AT239" s="121"/>
    </row>
    <row r="240" spans="1:46" s="29" customFormat="1" x14ac:dyDescent="0.2">
      <c r="A240" s="76"/>
      <c r="B240" s="76"/>
      <c r="E240" s="30"/>
      <c r="G240" s="30"/>
      <c r="I240" s="30"/>
      <c r="AK240" s="35"/>
      <c r="AL240" s="30"/>
      <c r="AT240" s="121"/>
    </row>
    <row r="241" spans="1:46" s="29" customFormat="1" x14ac:dyDescent="0.2">
      <c r="A241" s="76"/>
      <c r="B241" s="76"/>
      <c r="E241" s="30"/>
      <c r="G241" s="30"/>
      <c r="I241" s="30"/>
      <c r="AK241" s="35"/>
      <c r="AL241" s="30"/>
      <c r="AT241" s="121"/>
    </row>
    <row r="242" spans="1:46" s="29" customFormat="1" x14ac:dyDescent="0.2">
      <c r="A242" s="76"/>
      <c r="B242" s="76"/>
      <c r="E242" s="30"/>
      <c r="G242" s="30"/>
      <c r="I242" s="30"/>
      <c r="AK242" s="35"/>
      <c r="AL242" s="30"/>
      <c r="AT242" s="121"/>
    </row>
    <row r="243" spans="1:46" s="29" customFormat="1" x14ac:dyDescent="0.2">
      <c r="A243" s="76"/>
      <c r="B243" s="76"/>
      <c r="E243" s="30"/>
      <c r="G243" s="30"/>
      <c r="I243" s="30"/>
      <c r="AK243" s="35"/>
      <c r="AL243" s="30"/>
      <c r="AT243" s="121"/>
    </row>
    <row r="244" spans="1:46" s="29" customFormat="1" x14ac:dyDescent="0.2">
      <c r="A244" s="76"/>
      <c r="B244" s="76"/>
      <c r="E244" s="30"/>
      <c r="G244" s="30"/>
      <c r="I244" s="30"/>
      <c r="AK244" s="35"/>
      <c r="AL244" s="30"/>
      <c r="AT244" s="121"/>
    </row>
    <row r="245" spans="1:46" s="29" customFormat="1" x14ac:dyDescent="0.2">
      <c r="A245" s="76"/>
      <c r="B245" s="76"/>
      <c r="E245" s="30"/>
      <c r="G245" s="30"/>
      <c r="I245" s="30"/>
      <c r="AK245" s="35"/>
      <c r="AL245" s="30"/>
      <c r="AT245" s="121"/>
    </row>
    <row r="246" spans="1:46" s="29" customFormat="1" x14ac:dyDescent="0.2">
      <c r="A246" s="76"/>
      <c r="B246" s="76"/>
      <c r="E246" s="30"/>
      <c r="G246" s="30"/>
      <c r="I246" s="30"/>
      <c r="AK246" s="35"/>
      <c r="AL246" s="30"/>
      <c r="AT246" s="121"/>
    </row>
    <row r="247" spans="1:46" s="29" customFormat="1" x14ac:dyDescent="0.2">
      <c r="A247" s="76"/>
      <c r="B247" s="76"/>
      <c r="E247" s="30"/>
      <c r="G247" s="30"/>
      <c r="I247" s="30"/>
      <c r="AK247" s="35"/>
      <c r="AL247" s="30"/>
      <c r="AT247" s="121"/>
    </row>
    <row r="248" spans="1:46" s="29" customFormat="1" x14ac:dyDescent="0.2">
      <c r="A248" s="76"/>
      <c r="B248" s="76"/>
      <c r="E248" s="30"/>
      <c r="G248" s="30"/>
      <c r="I248" s="30"/>
      <c r="AK248" s="35"/>
      <c r="AL248" s="30"/>
      <c r="AT248" s="121"/>
    </row>
    <row r="249" spans="1:46" s="29" customFormat="1" x14ac:dyDescent="0.2">
      <c r="A249" s="76"/>
      <c r="B249" s="76"/>
      <c r="E249" s="30"/>
      <c r="G249" s="30"/>
      <c r="I249" s="30"/>
      <c r="AK249" s="35"/>
      <c r="AL249" s="30"/>
      <c r="AT249" s="121"/>
    </row>
    <row r="250" spans="1:46" s="29" customFormat="1" x14ac:dyDescent="0.2">
      <c r="A250" s="76"/>
      <c r="B250" s="76"/>
      <c r="E250" s="30"/>
      <c r="G250" s="30"/>
      <c r="I250" s="30"/>
      <c r="AK250" s="35"/>
      <c r="AL250" s="30"/>
      <c r="AT250" s="121"/>
    </row>
    <row r="251" spans="1:46" s="29" customFormat="1" x14ac:dyDescent="0.2">
      <c r="A251" s="76"/>
      <c r="B251" s="76"/>
      <c r="E251" s="30"/>
      <c r="G251" s="30"/>
      <c r="I251" s="30"/>
      <c r="AK251" s="35"/>
      <c r="AL251" s="30"/>
      <c r="AT251" s="121"/>
    </row>
    <row r="252" spans="1:46" s="29" customFormat="1" x14ac:dyDescent="0.2">
      <c r="A252" s="76"/>
      <c r="B252" s="76"/>
      <c r="E252" s="30"/>
      <c r="G252" s="30"/>
      <c r="I252" s="30"/>
      <c r="AK252" s="35"/>
      <c r="AL252" s="30"/>
      <c r="AT252" s="121"/>
    </row>
    <row r="253" spans="1:46" s="29" customFormat="1" x14ac:dyDescent="0.2">
      <c r="A253" s="76"/>
      <c r="B253" s="76"/>
      <c r="E253" s="30"/>
      <c r="G253" s="30"/>
      <c r="I253" s="30"/>
      <c r="AK253" s="35"/>
      <c r="AL253" s="30"/>
      <c r="AT253" s="121"/>
    </row>
    <row r="254" spans="1:46" s="29" customFormat="1" x14ac:dyDescent="0.2">
      <c r="A254" s="76"/>
      <c r="B254" s="76"/>
      <c r="E254" s="30"/>
      <c r="G254" s="30"/>
      <c r="I254" s="30"/>
      <c r="AK254" s="35"/>
      <c r="AL254" s="30"/>
      <c r="AT254" s="121"/>
    </row>
    <row r="255" spans="1:46" s="29" customFormat="1" x14ac:dyDescent="0.2">
      <c r="A255" s="76"/>
      <c r="B255" s="76"/>
      <c r="E255" s="30"/>
      <c r="G255" s="30"/>
      <c r="I255" s="30"/>
      <c r="AK255" s="35"/>
      <c r="AL255" s="30"/>
      <c r="AT255" s="121"/>
    </row>
    <row r="256" spans="1:46" s="29" customFormat="1" x14ac:dyDescent="0.2">
      <c r="A256" s="76"/>
      <c r="B256" s="76"/>
      <c r="E256" s="30"/>
      <c r="G256" s="30"/>
      <c r="I256" s="30"/>
      <c r="AK256" s="35"/>
      <c r="AL256" s="30"/>
      <c r="AT256" s="121"/>
    </row>
    <row r="257" spans="1:46" s="29" customFormat="1" x14ac:dyDescent="0.2">
      <c r="A257" s="76"/>
      <c r="B257" s="76"/>
      <c r="E257" s="30"/>
      <c r="G257" s="30"/>
      <c r="I257" s="30"/>
      <c r="AK257" s="35"/>
      <c r="AL257" s="30"/>
      <c r="AT257" s="121"/>
    </row>
    <row r="258" spans="1:46" s="29" customFormat="1" x14ac:dyDescent="0.2">
      <c r="A258" s="76"/>
      <c r="B258" s="76"/>
      <c r="E258" s="30"/>
      <c r="G258" s="30"/>
      <c r="I258" s="30"/>
      <c r="AK258" s="35"/>
      <c r="AL258" s="30"/>
      <c r="AT258" s="121"/>
    </row>
    <row r="259" spans="1:46" s="29" customFormat="1" x14ac:dyDescent="0.2">
      <c r="A259" s="76"/>
      <c r="B259" s="76"/>
      <c r="E259" s="30"/>
      <c r="G259" s="30"/>
      <c r="I259" s="30"/>
      <c r="AK259" s="35"/>
      <c r="AL259" s="30"/>
      <c r="AT259" s="121"/>
    </row>
    <row r="260" spans="1:46" s="29" customFormat="1" x14ac:dyDescent="0.2">
      <c r="A260" s="76"/>
      <c r="B260" s="76"/>
      <c r="E260" s="30"/>
      <c r="G260" s="30"/>
      <c r="I260" s="30"/>
      <c r="AK260" s="35"/>
      <c r="AL260" s="30"/>
      <c r="AT260" s="121"/>
    </row>
    <row r="261" spans="1:46" s="29" customFormat="1" x14ac:dyDescent="0.2">
      <c r="A261" s="76"/>
      <c r="B261" s="76"/>
      <c r="E261" s="30"/>
      <c r="G261" s="30"/>
      <c r="I261" s="30"/>
      <c r="AK261" s="35"/>
      <c r="AL261" s="30"/>
      <c r="AT261" s="121"/>
    </row>
    <row r="262" spans="1:46" s="29" customFormat="1" x14ac:dyDescent="0.2">
      <c r="A262" s="76"/>
      <c r="B262" s="76"/>
      <c r="E262" s="30"/>
      <c r="G262" s="30"/>
      <c r="I262" s="30"/>
      <c r="AK262" s="35"/>
      <c r="AL262" s="30"/>
      <c r="AT262" s="121"/>
    </row>
    <row r="263" spans="1:46" s="29" customFormat="1" x14ac:dyDescent="0.2">
      <c r="A263" s="76"/>
      <c r="B263" s="76"/>
      <c r="E263" s="30"/>
      <c r="G263" s="30"/>
      <c r="I263" s="30"/>
      <c r="AK263" s="35"/>
      <c r="AL263" s="30"/>
      <c r="AT263" s="121"/>
    </row>
    <row r="264" spans="1:46" s="29" customFormat="1" x14ac:dyDescent="0.2">
      <c r="A264" s="76"/>
      <c r="B264" s="76"/>
      <c r="E264" s="30"/>
      <c r="G264" s="30"/>
      <c r="I264" s="30"/>
      <c r="AK264" s="35"/>
      <c r="AL264" s="30"/>
      <c r="AT264" s="121"/>
    </row>
    <row r="265" spans="1:46" s="29" customFormat="1" x14ac:dyDescent="0.2">
      <c r="A265" s="76"/>
      <c r="B265" s="76"/>
      <c r="E265" s="30"/>
      <c r="G265" s="30"/>
      <c r="I265" s="30"/>
      <c r="AK265" s="35"/>
      <c r="AL265" s="30"/>
      <c r="AT265" s="121"/>
    </row>
    <row r="266" spans="1:46" s="29" customFormat="1" x14ac:dyDescent="0.2">
      <c r="A266" s="76"/>
      <c r="B266" s="76"/>
      <c r="E266" s="30"/>
      <c r="G266" s="30"/>
      <c r="I266" s="30"/>
      <c r="AK266" s="35"/>
      <c r="AL266" s="30"/>
      <c r="AT266" s="121"/>
    </row>
    <row r="267" spans="1:46" s="29" customFormat="1" x14ac:dyDescent="0.2">
      <c r="A267" s="76"/>
      <c r="B267" s="76"/>
      <c r="E267" s="30"/>
      <c r="G267" s="30"/>
      <c r="I267" s="30"/>
      <c r="AK267" s="35"/>
      <c r="AL267" s="30"/>
      <c r="AT267" s="121"/>
    </row>
    <row r="268" spans="1:46" s="29" customFormat="1" x14ac:dyDescent="0.2">
      <c r="A268" s="76"/>
      <c r="B268" s="76"/>
      <c r="E268" s="30"/>
      <c r="G268" s="30"/>
      <c r="I268" s="30"/>
      <c r="AK268" s="35"/>
      <c r="AL268" s="30"/>
      <c r="AT268" s="121"/>
    </row>
    <row r="269" spans="1:46" s="29" customFormat="1" x14ac:dyDescent="0.2">
      <c r="A269" s="76"/>
      <c r="B269" s="76"/>
      <c r="E269" s="30"/>
      <c r="G269" s="30"/>
      <c r="I269" s="30"/>
      <c r="AK269" s="35"/>
      <c r="AL269" s="30"/>
      <c r="AT269" s="121"/>
    </row>
    <row r="270" spans="1:46" s="29" customFormat="1" x14ac:dyDescent="0.2">
      <c r="A270" s="76"/>
      <c r="B270" s="76"/>
      <c r="E270" s="30"/>
      <c r="G270" s="30"/>
      <c r="I270" s="30"/>
      <c r="AK270" s="35"/>
      <c r="AL270" s="30"/>
      <c r="AT270" s="121"/>
    </row>
    <row r="271" spans="1:46" s="29" customFormat="1" x14ac:dyDescent="0.2">
      <c r="A271" s="76"/>
      <c r="B271" s="76"/>
      <c r="E271" s="30"/>
      <c r="G271" s="30"/>
      <c r="I271" s="30"/>
      <c r="AK271" s="35"/>
      <c r="AL271" s="30"/>
      <c r="AT271" s="121"/>
    </row>
    <row r="272" spans="1:46" s="29" customFormat="1" x14ac:dyDescent="0.2">
      <c r="A272" s="76"/>
      <c r="B272" s="76"/>
      <c r="E272" s="30"/>
      <c r="G272" s="30"/>
      <c r="I272" s="30"/>
      <c r="AK272" s="35"/>
      <c r="AL272" s="30"/>
      <c r="AT272" s="121"/>
    </row>
    <row r="273" spans="1:46" s="29" customFormat="1" x14ac:dyDescent="0.2">
      <c r="A273" s="76"/>
      <c r="B273" s="76"/>
      <c r="E273" s="30"/>
      <c r="G273" s="30"/>
      <c r="I273" s="30"/>
      <c r="AK273" s="35"/>
      <c r="AL273" s="30"/>
      <c r="AT273" s="121"/>
    </row>
    <row r="274" spans="1:46" s="29" customFormat="1" x14ac:dyDescent="0.2">
      <c r="A274" s="76"/>
      <c r="B274" s="76"/>
      <c r="E274" s="30"/>
      <c r="G274" s="30"/>
      <c r="I274" s="30"/>
      <c r="AK274" s="35"/>
      <c r="AL274" s="30"/>
      <c r="AT274" s="121"/>
    </row>
    <row r="275" spans="1:46" s="29" customFormat="1" x14ac:dyDescent="0.2">
      <c r="A275" s="76"/>
      <c r="B275" s="76"/>
      <c r="E275" s="30"/>
      <c r="G275" s="30"/>
      <c r="I275" s="30"/>
      <c r="AK275" s="35"/>
      <c r="AL275" s="30"/>
      <c r="AT275" s="121"/>
    </row>
    <row r="276" spans="1:46" s="29" customFormat="1" x14ac:dyDescent="0.2">
      <c r="A276" s="76"/>
      <c r="B276" s="76"/>
      <c r="E276" s="30"/>
      <c r="G276" s="30"/>
      <c r="I276" s="30"/>
      <c r="AK276" s="35"/>
      <c r="AL276" s="30"/>
      <c r="AT276" s="121"/>
    </row>
    <row r="277" spans="1:46" s="29" customFormat="1" x14ac:dyDescent="0.2">
      <c r="A277" s="76"/>
      <c r="B277" s="76"/>
      <c r="E277" s="30"/>
      <c r="G277" s="30"/>
      <c r="I277" s="30"/>
      <c r="AK277" s="35"/>
      <c r="AL277" s="30"/>
      <c r="AT277" s="121"/>
    </row>
    <row r="278" spans="1:46" s="29" customFormat="1" x14ac:dyDescent="0.2">
      <c r="A278" s="76"/>
      <c r="B278" s="76"/>
      <c r="E278" s="30"/>
      <c r="G278" s="30"/>
      <c r="I278" s="30"/>
      <c r="AK278" s="35"/>
      <c r="AL278" s="30"/>
      <c r="AT278" s="121"/>
    </row>
    <row r="279" spans="1:46" s="29" customFormat="1" x14ac:dyDescent="0.2">
      <c r="A279" s="76"/>
      <c r="B279" s="76"/>
      <c r="E279" s="30"/>
      <c r="G279" s="30"/>
      <c r="I279" s="30"/>
      <c r="AK279" s="35"/>
      <c r="AL279" s="30"/>
      <c r="AT279" s="121"/>
    </row>
    <row r="280" spans="1:46" s="29" customFormat="1" x14ac:dyDescent="0.2">
      <c r="A280" s="76"/>
      <c r="B280" s="76"/>
      <c r="E280" s="30"/>
      <c r="G280" s="30"/>
      <c r="I280" s="30"/>
      <c r="AK280" s="35"/>
      <c r="AL280" s="30"/>
      <c r="AT280" s="121"/>
    </row>
    <row r="281" spans="1:46" s="29" customFormat="1" x14ac:dyDescent="0.2">
      <c r="A281" s="76"/>
      <c r="B281" s="76"/>
      <c r="E281" s="30"/>
      <c r="G281" s="30"/>
      <c r="I281" s="30"/>
      <c r="AK281" s="35"/>
      <c r="AL281" s="30"/>
      <c r="AT281" s="121"/>
    </row>
    <row r="282" spans="1:46" s="29" customFormat="1" x14ac:dyDescent="0.2">
      <c r="A282" s="76"/>
      <c r="B282" s="76"/>
      <c r="E282" s="30"/>
      <c r="G282" s="30"/>
      <c r="I282" s="30"/>
      <c r="AK282" s="35"/>
      <c r="AL282" s="30"/>
      <c r="AT282" s="121"/>
    </row>
    <row r="283" spans="1:46" s="29" customFormat="1" x14ac:dyDescent="0.2">
      <c r="A283" s="76"/>
      <c r="B283" s="76"/>
      <c r="E283" s="30"/>
      <c r="G283" s="30"/>
      <c r="I283" s="30"/>
      <c r="AK283" s="35"/>
      <c r="AL283" s="30"/>
      <c r="AT283" s="121"/>
    </row>
    <row r="284" spans="1:46" s="29" customFormat="1" x14ac:dyDescent="0.2">
      <c r="A284" s="76"/>
      <c r="B284" s="76"/>
      <c r="E284" s="30"/>
      <c r="G284" s="30"/>
      <c r="I284" s="30"/>
      <c r="AK284" s="35"/>
      <c r="AL284" s="30"/>
      <c r="AT284" s="121"/>
    </row>
    <row r="285" spans="1:46" s="29" customFormat="1" x14ac:dyDescent="0.2">
      <c r="A285" s="76"/>
      <c r="B285" s="76"/>
      <c r="E285" s="30"/>
      <c r="G285" s="30"/>
      <c r="I285" s="30"/>
      <c r="AK285" s="35"/>
      <c r="AL285" s="30"/>
      <c r="AT285" s="121"/>
    </row>
    <row r="286" spans="1:46" s="29" customFormat="1" x14ac:dyDescent="0.2">
      <c r="A286" s="76"/>
      <c r="B286" s="76"/>
      <c r="E286" s="30"/>
      <c r="G286" s="30"/>
      <c r="I286" s="30"/>
      <c r="AK286" s="35"/>
      <c r="AL286" s="30"/>
      <c r="AT286" s="121"/>
    </row>
    <row r="287" spans="1:46" s="29" customFormat="1" x14ac:dyDescent="0.2">
      <c r="A287" s="76"/>
      <c r="B287" s="76"/>
      <c r="E287" s="30"/>
      <c r="G287" s="30"/>
      <c r="I287" s="30"/>
      <c r="AD287" s="2"/>
      <c r="AE287" s="2"/>
      <c r="AF287" s="2"/>
      <c r="AG287" s="2"/>
      <c r="AH287" s="2"/>
      <c r="AI287" s="2"/>
      <c r="AJ287" s="2"/>
      <c r="AK287" s="35"/>
      <c r="AL287" s="30"/>
      <c r="AT287" s="121"/>
    </row>
    <row r="288" spans="1:46" s="29" customFormat="1" x14ac:dyDescent="0.2">
      <c r="A288" s="76"/>
      <c r="B288" s="76"/>
      <c r="E288" s="30"/>
      <c r="G288" s="30"/>
      <c r="I288" s="30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10"/>
      <c r="AL288" s="3"/>
      <c r="AM288" s="2"/>
      <c r="AN288" s="2"/>
      <c r="AO288" s="2"/>
      <c r="AP288" s="2"/>
      <c r="AQ288" s="2"/>
      <c r="AR288" s="2"/>
      <c r="AT288" s="121"/>
    </row>
    <row r="289" spans="1:47" s="29" customFormat="1" x14ac:dyDescent="0.2">
      <c r="A289" s="76"/>
      <c r="B289" s="76"/>
      <c r="E289" s="30"/>
      <c r="G289" s="30"/>
      <c r="I289" s="30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10"/>
      <c r="AL289" s="3"/>
      <c r="AM289" s="2"/>
      <c r="AN289" s="2"/>
      <c r="AO289" s="2"/>
      <c r="AP289" s="2"/>
      <c r="AQ289" s="2"/>
      <c r="AR289" s="2"/>
      <c r="AT289" s="121"/>
    </row>
    <row r="290" spans="1:47" s="29" customFormat="1" x14ac:dyDescent="0.2">
      <c r="A290" s="76"/>
      <c r="B290" s="76"/>
      <c r="E290" s="30"/>
      <c r="G290" s="30"/>
      <c r="I290" s="30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10"/>
      <c r="AL290" s="3"/>
      <c r="AM290" s="2"/>
      <c r="AN290" s="2"/>
      <c r="AO290" s="2"/>
      <c r="AP290" s="2"/>
      <c r="AQ290" s="2"/>
      <c r="AR290" s="2"/>
      <c r="AT290" s="121"/>
    </row>
    <row r="291" spans="1:47" x14ac:dyDescent="0.2">
      <c r="AS291" s="29"/>
      <c r="AU291" s="29"/>
    </row>
  </sheetData>
  <sheetProtection algorithmName="SHA-512" hashValue="wbW4uJ9WCrJew8VgSBK+MD1+84uAWzBVErRzwhBX0A1NK5VAelJo2SMixIo9PHxrD3IpQG23AUXlGTl1gzHVng==" saltValue="+91e8Y+K5eKXVxEgC9acLA==" spinCount="100000" sheet="1" selectLockedCells="1"/>
  <mergeCells count="17">
    <mergeCell ref="AS5:AS6"/>
    <mergeCell ref="AU5:AU6"/>
    <mergeCell ref="AL5:AL6"/>
    <mergeCell ref="AM5:AM6"/>
    <mergeCell ref="AN5:AN6"/>
    <mergeCell ref="AP5:AP6"/>
    <mergeCell ref="AQ5:AQ6"/>
    <mergeCell ref="AR5:AR6"/>
    <mergeCell ref="AH5:AH6"/>
    <mergeCell ref="AI5:AI6"/>
    <mergeCell ref="AJ5:AJ6"/>
    <mergeCell ref="AK5:AK6"/>
    <mergeCell ref="C1:AH1"/>
    <mergeCell ref="D4:R4"/>
    <mergeCell ref="T4:V4"/>
    <mergeCell ref="D2:AH2"/>
    <mergeCell ref="C5:C6"/>
  </mergeCells>
  <phoneticPr fontId="1" type="noConversion"/>
  <conditionalFormatting sqref="C7:C18">
    <cfRule type="expression" dxfId="1" priority="1" stopIfTrue="1">
      <formula>A7&gt;1</formula>
    </cfRule>
  </conditionalFormatting>
  <conditionalFormatting sqref="AJ7:AJ18">
    <cfRule type="expression" dxfId="0" priority="3" stopIfTrue="1">
      <formula>IF(AN7&gt;0,TRUE,FALSE)</formula>
    </cfRule>
  </conditionalFormatting>
  <dataValidations count="2">
    <dataValidation type="list" allowBlank="1" showInputMessage="1" showErrorMessage="1" sqref="D7:D18 F7:F18 H7:H18 L7:L18 R7:R18 P7:P18 N7:N18 J7:J18 T7:T18 V7:V18 X7:X18 Z7:Z18 AB7:AB18 AD7:AD18" xr:uid="{00000000-0002-0000-0000-000000000000}">
      <formula1>$AX$1:$AX$2</formula1>
    </dataValidation>
    <dataValidation type="custom" showInputMessage="1" showErrorMessage="1" errorTitle="Falsche Eingabe" error="Zuerst Gruppenart auswählen._x000a_Bei Halbtags- und Regelgruppe bitte keine Randzeiten eintragen!" sqref="AJ7:AJ18" xr:uid="{00000000-0002-0000-0000-000001000000}">
      <formula1>IF(AN7&gt;0,TRUE,FALSE)</formula1>
    </dataValidation>
  </dataValidations>
  <printOptions horizontalCentered="1" verticalCentered="1"/>
  <pageMargins left="0.19685039370078741" right="0.15748031496062992" top="0.27559055118110237" bottom="0.35433070866141736" header="7.874015748031496E-2" footer="0.15748031496062992"/>
  <pageSetup paperSize="9" scale="10" orientation="landscape" r:id="rId1"/>
  <headerFooter alignWithMargins="0">
    <oddFooter xml:space="preserve">&amp;L&amp;8
&amp;D&amp;RVersion 6 
(Stand 01/2021) </oddFooter>
  </headerFooter>
  <cellWatches>
    <cellWatch r="AJ7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workbookViewId="0">
      <selection activeCell="B15" sqref="B15"/>
    </sheetView>
  </sheetViews>
  <sheetFormatPr baseColWidth="10" defaultRowHeight="12.75" x14ac:dyDescent="0.2"/>
  <cols>
    <col min="2" max="2" width="137.140625" style="41" bestFit="1" customWidth="1"/>
    <col min="3" max="4" width="11.42578125" style="43"/>
    <col min="5" max="5" width="14.42578125" style="43" customWidth="1"/>
    <col min="6" max="6" width="16.140625" customWidth="1"/>
    <col min="7" max="7" width="11.42578125" style="51"/>
  </cols>
  <sheetData>
    <row r="1" spans="1:8" ht="16.5" customHeight="1" x14ac:dyDescent="0.2">
      <c r="A1" s="43" t="s">
        <v>27</v>
      </c>
      <c r="B1" s="44" t="s">
        <v>28</v>
      </c>
      <c r="C1" s="47" t="s">
        <v>29</v>
      </c>
      <c r="D1" s="47" t="s">
        <v>11</v>
      </c>
      <c r="E1" s="47" t="s">
        <v>33</v>
      </c>
      <c r="F1" s="47" t="s">
        <v>56</v>
      </c>
    </row>
    <row r="2" spans="1:8" ht="16.5" customHeight="1" x14ac:dyDescent="0.2">
      <c r="A2" s="43">
        <v>0</v>
      </c>
      <c r="B2" s="60" t="s">
        <v>39</v>
      </c>
      <c r="C2" s="61">
        <v>0</v>
      </c>
      <c r="D2" s="61">
        <v>0</v>
      </c>
      <c r="E2" s="62">
        <v>0</v>
      </c>
      <c r="F2" s="62">
        <v>0</v>
      </c>
    </row>
    <row r="3" spans="1:8" ht="16.5" customHeight="1" x14ac:dyDescent="0.2">
      <c r="A3" s="42">
        <v>10</v>
      </c>
      <c r="B3" s="63" t="s">
        <v>0</v>
      </c>
      <c r="C3" s="67">
        <v>0.32500000000000001</v>
      </c>
      <c r="D3" s="67">
        <v>0</v>
      </c>
      <c r="E3" s="68">
        <v>2</v>
      </c>
      <c r="F3" s="68">
        <v>0</v>
      </c>
    </row>
    <row r="4" spans="1:8" ht="16.5" customHeight="1" x14ac:dyDescent="0.2">
      <c r="A4" s="42">
        <v>20</v>
      </c>
      <c r="B4" s="63" t="s">
        <v>1</v>
      </c>
      <c r="C4" s="67">
        <v>0.3</v>
      </c>
      <c r="D4" s="67">
        <v>0</v>
      </c>
      <c r="E4" s="68">
        <v>2</v>
      </c>
      <c r="F4" s="68">
        <v>0</v>
      </c>
    </row>
    <row r="5" spans="1:8" ht="16.5" customHeight="1" x14ac:dyDescent="0.2">
      <c r="A5" s="42">
        <v>30</v>
      </c>
      <c r="B5" s="63" t="s">
        <v>2</v>
      </c>
      <c r="C5" s="67">
        <v>0.4</v>
      </c>
      <c r="D5" s="67">
        <v>0.2</v>
      </c>
      <c r="E5" s="68">
        <v>2</v>
      </c>
      <c r="F5" s="68">
        <v>0</v>
      </c>
    </row>
    <row r="6" spans="1:8" ht="16.5" customHeight="1" x14ac:dyDescent="0.2">
      <c r="A6" s="42">
        <v>40</v>
      </c>
      <c r="B6" s="63" t="s">
        <v>3</v>
      </c>
      <c r="C6" s="67">
        <v>0.36399999999999999</v>
      </c>
      <c r="D6" s="67">
        <v>0.182</v>
      </c>
      <c r="E6" s="68">
        <v>2</v>
      </c>
      <c r="F6" s="68">
        <v>0</v>
      </c>
    </row>
    <row r="7" spans="1:8" ht="16.5" customHeight="1" x14ac:dyDescent="0.2">
      <c r="A7" s="42">
        <v>50</v>
      </c>
      <c r="B7" s="63" t="s">
        <v>4</v>
      </c>
      <c r="C7" s="67">
        <v>0.36399999999999999</v>
      </c>
      <c r="D7" s="67">
        <v>0.182</v>
      </c>
      <c r="E7" s="68">
        <v>2</v>
      </c>
      <c r="F7" s="68">
        <v>0</v>
      </c>
    </row>
    <row r="8" spans="1:8" ht="16.5" customHeight="1" x14ac:dyDescent="0.2">
      <c r="A8" s="42">
        <v>60</v>
      </c>
      <c r="B8" s="63" t="s">
        <v>24</v>
      </c>
      <c r="C8" s="67">
        <v>0.34499999999999997</v>
      </c>
      <c r="D8" s="67">
        <v>0.17299999999999999</v>
      </c>
      <c r="E8" s="68">
        <v>2</v>
      </c>
      <c r="F8" s="68">
        <v>0</v>
      </c>
    </row>
    <row r="9" spans="1:8" ht="16.5" customHeight="1" x14ac:dyDescent="0.2">
      <c r="A9" s="42">
        <v>70</v>
      </c>
      <c r="B9" s="63" t="s">
        <v>5</v>
      </c>
      <c r="C9" s="67">
        <v>0.35399999999999998</v>
      </c>
      <c r="D9" s="67">
        <v>0.17699999999999999</v>
      </c>
      <c r="E9" s="68">
        <v>2</v>
      </c>
      <c r="F9" s="68">
        <v>0</v>
      </c>
    </row>
    <row r="10" spans="1:8" ht="16.5" customHeight="1" x14ac:dyDescent="0.2">
      <c r="A10" s="42">
        <v>80</v>
      </c>
      <c r="B10" s="63" t="s">
        <v>16</v>
      </c>
      <c r="C10" s="67">
        <v>0.317</v>
      </c>
      <c r="D10" s="67">
        <v>0.158</v>
      </c>
      <c r="E10" s="68">
        <v>2</v>
      </c>
      <c r="F10" s="68">
        <v>0</v>
      </c>
    </row>
    <row r="11" spans="1:8" ht="16.5" customHeight="1" x14ac:dyDescent="0.2">
      <c r="A11" s="42">
        <v>81</v>
      </c>
      <c r="B11" s="63" t="s">
        <v>40</v>
      </c>
      <c r="C11" s="67">
        <v>0.27600000000000002</v>
      </c>
      <c r="D11" s="67">
        <v>0.13800000000000001</v>
      </c>
      <c r="E11" s="68">
        <v>2</v>
      </c>
      <c r="F11" s="68">
        <v>0.27600000000000002</v>
      </c>
    </row>
    <row r="12" spans="1:8" ht="16.5" customHeight="1" x14ac:dyDescent="0.2">
      <c r="A12" s="42">
        <v>82</v>
      </c>
      <c r="B12" s="63" t="s">
        <v>50</v>
      </c>
      <c r="C12" s="67">
        <v>0</v>
      </c>
      <c r="D12" s="67">
        <v>0.13800000000000001</v>
      </c>
      <c r="E12" s="68">
        <v>2</v>
      </c>
      <c r="F12" s="68">
        <v>0.13800000000000001</v>
      </c>
      <c r="H12">
        <v>112</v>
      </c>
    </row>
    <row r="13" spans="1:8" ht="16.5" customHeight="1" x14ac:dyDescent="0.2">
      <c r="A13" s="42">
        <v>90</v>
      </c>
      <c r="B13" s="64" t="s">
        <v>22</v>
      </c>
      <c r="C13" s="69">
        <v>0.26600000000000001</v>
      </c>
      <c r="D13" s="69">
        <v>0</v>
      </c>
      <c r="E13" s="70">
        <v>2</v>
      </c>
      <c r="F13" s="70">
        <v>0</v>
      </c>
      <c r="H13" t="str">
        <f>VLOOKUP(H12,A1:E20,2,TRUE)</f>
        <v>Hort ÖZ &lt; 34 und Randzeit = Öffnungszeit (Kleingruppe)</v>
      </c>
    </row>
    <row r="14" spans="1:8" ht="16.5" customHeight="1" x14ac:dyDescent="0.2">
      <c r="A14" s="42">
        <v>100</v>
      </c>
      <c r="B14" s="64" t="s">
        <v>25</v>
      </c>
      <c r="C14" s="69">
        <v>0.318</v>
      </c>
      <c r="D14" s="69">
        <v>0.159</v>
      </c>
      <c r="E14" s="70">
        <v>2</v>
      </c>
      <c r="F14" s="70">
        <v>0</v>
      </c>
    </row>
    <row r="15" spans="1:8" ht="16.5" customHeight="1" x14ac:dyDescent="0.2">
      <c r="A15" s="42">
        <v>110</v>
      </c>
      <c r="B15" s="65" t="s">
        <v>21</v>
      </c>
      <c r="C15" s="71">
        <v>0.317</v>
      </c>
      <c r="D15" s="71">
        <v>0.158</v>
      </c>
      <c r="E15" s="72">
        <v>0</v>
      </c>
      <c r="F15" s="72">
        <v>0</v>
      </c>
    </row>
    <row r="16" spans="1:8" ht="16.5" customHeight="1" x14ac:dyDescent="0.2">
      <c r="A16" s="42">
        <v>111</v>
      </c>
      <c r="B16" s="65" t="s">
        <v>31</v>
      </c>
      <c r="C16" s="71">
        <v>0.27600000000000002</v>
      </c>
      <c r="D16" s="71">
        <v>0.13800000000000001</v>
      </c>
      <c r="E16" s="72">
        <v>0</v>
      </c>
      <c r="F16" s="72">
        <v>0.27600000000000002</v>
      </c>
    </row>
    <row r="17" spans="1:6" ht="16.5" customHeight="1" x14ac:dyDescent="0.2">
      <c r="A17" s="42">
        <v>112</v>
      </c>
      <c r="B17" s="65" t="s">
        <v>51</v>
      </c>
      <c r="C17" s="71">
        <v>0</v>
      </c>
      <c r="D17" s="71">
        <v>0.13800000000000001</v>
      </c>
      <c r="E17" s="72">
        <v>0</v>
      </c>
      <c r="F17" s="72">
        <v>0.13800000000000001</v>
      </c>
    </row>
    <row r="18" spans="1:6" ht="16.5" customHeight="1" x14ac:dyDescent="0.2">
      <c r="A18" s="42">
        <v>120</v>
      </c>
      <c r="B18" s="65" t="s">
        <v>19</v>
      </c>
      <c r="C18" s="71">
        <v>0.27600000000000002</v>
      </c>
      <c r="D18" s="71">
        <v>0</v>
      </c>
      <c r="E18" s="72">
        <v>0</v>
      </c>
      <c r="F18" s="72">
        <v>0</v>
      </c>
    </row>
    <row r="19" spans="1:6" ht="16.5" customHeight="1" x14ac:dyDescent="0.2">
      <c r="A19" s="42">
        <v>130</v>
      </c>
      <c r="B19" s="65" t="s">
        <v>17</v>
      </c>
      <c r="C19" s="71">
        <v>0</v>
      </c>
      <c r="D19" s="71">
        <v>0</v>
      </c>
      <c r="E19" s="72">
        <v>0</v>
      </c>
      <c r="F19" s="72">
        <v>0</v>
      </c>
    </row>
    <row r="20" spans="1:6" ht="16.5" customHeight="1" x14ac:dyDescent="0.2">
      <c r="A20" s="42">
        <v>140</v>
      </c>
      <c r="B20" s="65" t="s">
        <v>18</v>
      </c>
      <c r="C20" s="71">
        <v>0</v>
      </c>
      <c r="D20" s="71">
        <v>0</v>
      </c>
      <c r="E20" s="72">
        <v>0</v>
      </c>
      <c r="F20" s="72">
        <v>0</v>
      </c>
    </row>
    <row r="24" spans="1:6" x14ac:dyDescent="0.2">
      <c r="A24" s="58" t="s">
        <v>36</v>
      </c>
      <c r="B24" s="59" t="s">
        <v>37</v>
      </c>
    </row>
    <row r="25" spans="1:6" x14ac:dyDescent="0.2">
      <c r="A25" s="58"/>
      <c r="B25" s="59" t="s">
        <v>38</v>
      </c>
    </row>
    <row r="26" spans="1:6" x14ac:dyDescent="0.2">
      <c r="A26" s="58"/>
      <c r="B26" s="59"/>
    </row>
    <row r="27" spans="1:6" x14ac:dyDescent="0.2">
      <c r="A27" s="58"/>
      <c r="B27" s="59"/>
    </row>
    <row r="28" spans="1:6" x14ac:dyDescent="0.2">
      <c r="A28" s="58"/>
      <c r="B28" s="59"/>
    </row>
    <row r="29" spans="1:6" x14ac:dyDescent="0.2">
      <c r="A29" s="58"/>
      <c r="B29" s="59"/>
    </row>
    <row r="34" spans="2:4" ht="13.5" thickBot="1" x14ac:dyDescent="0.25"/>
    <row r="35" spans="2:4" x14ac:dyDescent="0.2">
      <c r="B35" s="16" t="s">
        <v>12</v>
      </c>
      <c r="C35" s="17">
        <v>26</v>
      </c>
      <c r="D35" s="56"/>
    </row>
    <row r="36" spans="2:4" ht="13.5" thickBot="1" x14ac:dyDescent="0.25">
      <c r="B36" s="15" t="s">
        <v>32</v>
      </c>
      <c r="C36" s="11">
        <v>3.8999999999999998E-3</v>
      </c>
      <c r="D36" s="57"/>
    </row>
    <row r="42" spans="2:4" x14ac:dyDescent="0.2">
      <c r="B42" s="41" t="str">
        <f>VLOOKUP(91,A1:E20,2,TRUE)</f>
        <v>Halbtagsgruppe und Regelgruppe</v>
      </c>
    </row>
  </sheetData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Gesamtübersicht</vt:lpstr>
      <vt:lpstr>Berechnung</vt:lpstr>
      <vt:lpstr>BERLISTE</vt:lpstr>
      <vt:lpstr>Gesamtübersicht!Druckbereich</vt:lpstr>
      <vt:lpstr>FaktorUrlaubstage</vt:lpstr>
      <vt:lpstr>Leitungszeit</vt:lpstr>
      <vt:lpstr>Urlaubstage</vt:lpstr>
    </vt:vector>
  </TitlesOfParts>
  <Company>kvjs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Samara</dc:creator>
  <cp:lastModifiedBy>Haußmann, Melissa</cp:lastModifiedBy>
  <cp:lastPrinted>2020-11-28T10:23:43Z</cp:lastPrinted>
  <dcterms:created xsi:type="dcterms:W3CDTF">2011-01-11T09:07:11Z</dcterms:created>
  <dcterms:modified xsi:type="dcterms:W3CDTF">2025-09-01T08:32:23Z</dcterms:modified>
</cp:coreProperties>
</file>