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xr:revisionPtr revIDLastSave="0" documentId="13_ncr:1_{1B38EB99-D2E2-4AF4-A149-2C40916DA973}" xr6:coauthVersionLast="47" xr6:coauthVersionMax="47" xr10:uidLastSave="{00000000-0000-0000-0000-000000000000}"/>
  <bookViews>
    <workbookView xWindow="-28920" yWindow="-120" windowWidth="29040" windowHeight="15840" activeTab="2" xr2:uid="{00000000-000D-0000-FFFF-FFFF00000000}"/>
  </bookViews>
  <sheets>
    <sheet name="Tarifwerk" sheetId="9" r:id="rId1"/>
    <sheet name="Zeitreihe Warmmieten" sheetId="8" r:id="rId2"/>
    <sheet name="Entgelte besondere Wohnform" sheetId="1" r:id="rId3"/>
    <sheet name="Tagesstruktur" sheetId="3" r:id="rId4"/>
    <sheet name="Kinder_Jugendliche" sheetId="4" r:id="rId5"/>
    <sheet name="allgemeine Berechnung_Ambulant"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9" i="1" l="1"/>
  <c r="M50" i="1"/>
  <c r="M51" i="1"/>
  <c r="M52" i="1"/>
  <c r="M48" i="1"/>
  <c r="I11" i="4"/>
  <c r="I14" i="4" s="1"/>
  <c r="F12" i="4"/>
  <c r="F14" i="4" s="1"/>
  <c r="E12" i="4"/>
  <c r="E14" i="4" s="1"/>
  <c r="D12" i="4"/>
  <c r="D14" i="4" s="1"/>
  <c r="C12" i="4"/>
  <c r="C15" i="4" s="1"/>
  <c r="B12" i="4"/>
  <c r="B14" i="4" s="1"/>
  <c r="G10" i="6"/>
  <c r="D10" i="6"/>
  <c r="A10" i="6"/>
  <c r="H10" i="6" s="1"/>
  <c r="H14" i="6" s="1"/>
  <c r="D23" i="1"/>
  <c r="O22" i="1"/>
  <c r="E22" i="1"/>
  <c r="G14" i="3"/>
  <c r="D14" i="3"/>
  <c r="E14" i="3" s="1"/>
  <c r="A14" i="3"/>
  <c r="B14" i="3" s="1"/>
  <c r="M23" i="1"/>
  <c r="N23" i="1" s="1"/>
  <c r="N42" i="1"/>
  <c r="N41" i="1"/>
  <c r="N38" i="1"/>
  <c r="N32" i="1"/>
  <c r="N25" i="1"/>
  <c r="N43" i="1"/>
  <c r="M54" i="1" s="1"/>
  <c r="D43" i="1"/>
  <c r="D32" i="1"/>
  <c r="D41" i="1"/>
  <c r="I15" i="4"/>
  <c r="F16" i="4"/>
  <c r="C16" i="4"/>
  <c r="D16" i="4"/>
  <c r="E16" i="4"/>
  <c r="B16" i="4"/>
  <c r="H11" i="3"/>
  <c r="H19" i="3"/>
  <c r="E19" i="3"/>
  <c r="E11" i="3"/>
  <c r="B11" i="3"/>
  <c r="B19" i="3"/>
  <c r="C23" i="1"/>
  <c r="C24" i="1"/>
  <c r="D24" i="1" s="1"/>
  <c r="C25" i="1"/>
  <c r="D25" i="1" s="1"/>
  <c r="C26" i="1"/>
  <c r="D26" i="1" s="1"/>
  <c r="C27" i="1"/>
  <c r="D27" i="1" s="1"/>
  <c r="N26" i="1"/>
  <c r="N24" i="1"/>
  <c r="M27" i="1"/>
  <c r="N27" i="1" s="1"/>
  <c r="M26" i="1"/>
  <c r="M25" i="1"/>
  <c r="M24" i="1"/>
  <c r="N36" i="1"/>
  <c r="N34" i="1"/>
  <c r="N31" i="1" s="1"/>
  <c r="D34" i="1"/>
  <c r="D36" i="1"/>
  <c r="N39" i="1" l="1"/>
  <c r="I13" i="4"/>
  <c r="E15" i="4"/>
  <c r="F15" i="4"/>
  <c r="D15" i="4"/>
  <c r="C14" i="4"/>
  <c r="B15" i="4"/>
  <c r="B10" i="6"/>
  <c r="B14" i="6" s="1"/>
  <c r="E10" i="6"/>
  <c r="E14" i="6" s="1"/>
  <c r="E23" i="1"/>
  <c r="H14" i="3"/>
  <c r="H18" i="3" s="1"/>
  <c r="E18" i="3"/>
  <c r="O23" i="1"/>
  <c r="B18" i="3"/>
  <c r="D39" i="1" l="1"/>
  <c r="C54" i="1"/>
  <c r="N44" i="1"/>
  <c r="M55" i="1" s="1"/>
  <c r="D42" i="1"/>
  <c r="D38" i="1"/>
  <c r="D31" i="1" l="1"/>
  <c r="A17" i="3"/>
  <c r="D17" i="3"/>
  <c r="G17" i="3"/>
  <c r="L52" i="1"/>
  <c r="L51" i="1"/>
  <c r="L50" i="1"/>
  <c r="L49" i="1"/>
  <c r="L48" i="1"/>
  <c r="O27" i="1"/>
  <c r="O26" i="1"/>
  <c r="O25" i="1"/>
  <c r="O24" i="1"/>
  <c r="D44" i="1" l="1"/>
  <c r="E24" i="1"/>
  <c r="E25" i="1"/>
  <c r="E26" i="1"/>
  <c r="E27" i="1"/>
  <c r="C55" i="1" l="1"/>
  <c r="B49" i="1"/>
  <c r="B50" i="1"/>
  <c r="B51" i="1"/>
  <c r="B52" i="1"/>
  <c r="B48" i="1"/>
  <c r="C50" i="1" l="1"/>
  <c r="C49" i="1"/>
  <c r="C48" i="1"/>
  <c r="C51" i="1"/>
  <c r="C52" i="1"/>
</calcChain>
</file>

<file path=xl/sharedStrings.xml><?xml version="1.0" encoding="utf-8"?>
<sst xmlns="http://schemas.openxmlformats.org/spreadsheetml/2006/main" count="417" uniqueCount="202">
  <si>
    <t>Eingliederungshilfe</t>
  </si>
  <si>
    <t>Stufe 1</t>
  </si>
  <si>
    <t>Stufe 2</t>
  </si>
  <si>
    <t>Stufe 3</t>
  </si>
  <si>
    <t>Stufe 4</t>
  </si>
  <si>
    <t>Stufe 5</t>
  </si>
  <si>
    <t>davon Fachleistung IK</t>
  </si>
  <si>
    <t>davon &gt;125% Grenze</t>
  </si>
  <si>
    <t>KdU Wert 2022</t>
  </si>
  <si>
    <t>Erhöhung/Absenkung</t>
  </si>
  <si>
    <t>Kdu Wert 2022</t>
  </si>
  <si>
    <t>Miete persönliche Wohnfläche</t>
  </si>
  <si>
    <t>Investitionsbetrag Fachleistungen</t>
  </si>
  <si>
    <t>Erhöhung/Absenkung auf 125%</t>
  </si>
  <si>
    <t>davon &gt; 125%</t>
  </si>
  <si>
    <t>davon Investitionsanteil</t>
  </si>
  <si>
    <t>2. Bereinigung zur Anwendung des Erhöhungssatzes</t>
  </si>
  <si>
    <t>Erhöhungssatz</t>
  </si>
  <si>
    <t xml:space="preserve">bisher </t>
  </si>
  <si>
    <t>neu</t>
  </si>
  <si>
    <t>bisher</t>
  </si>
  <si>
    <t>bereinigte</t>
  </si>
  <si>
    <t>Werte</t>
  </si>
  <si>
    <t>Berechnungssheet</t>
  </si>
  <si>
    <t>1. Vergütungsbestandteile aus aktueller Vergütungsvereinbarung</t>
  </si>
  <si>
    <t>Stufenwerte aus aktueller Vereinbarung eintragen</t>
  </si>
  <si>
    <t>Im Landkreis Esslingen 2022 Aufteilung anders strukturiert</t>
  </si>
  <si>
    <t>*</t>
  </si>
  <si>
    <t>Landkreis Sigmaringen</t>
  </si>
  <si>
    <t>Landkreis Ravensburg</t>
  </si>
  <si>
    <t>Bodenseekreis</t>
  </si>
  <si>
    <t>alle anderen Gemeinden im Landkreis Biberach</t>
  </si>
  <si>
    <t>B</t>
  </si>
  <si>
    <t>Stadt Biberach und Stadt Laupheim</t>
  </si>
  <si>
    <t>A</t>
  </si>
  <si>
    <t>Landkreis Biberach (nach Regionen)</t>
  </si>
  <si>
    <t>Alb-Donau-Kreis</t>
  </si>
  <si>
    <t>Stadt Ulm</t>
  </si>
  <si>
    <t>Zollernalbkreis</t>
  </si>
  <si>
    <t>Landkreis Tübingen</t>
  </si>
  <si>
    <t>Landkreis Reutlingen</t>
  </si>
  <si>
    <t>Landkreis Waldshut</t>
  </si>
  <si>
    <t>Landkreis Lörrach</t>
  </si>
  <si>
    <t>Landkreis Konstanz</t>
  </si>
  <si>
    <t>Landkreis Tuttlingen</t>
  </si>
  <si>
    <t>Gütenbach, Schonach, Schönwald, St. Georgen, Triberg, Unterkirnach, Vöhrenbach</t>
  </si>
  <si>
    <t>Bad Dürrheim, Blumberg, Bräunlingen, Brigachtal, Dauchingen, Donaueschingen, Furtwangen, Hüfingen, Königsfeld, Mönchweiler, Niedereschach, Tuningen, Villingen-Schwenningen</t>
  </si>
  <si>
    <t>Schwarzwald-Baar-Kreis (nach Regionen)</t>
  </si>
  <si>
    <t>Landkreis Rottweil</t>
  </si>
  <si>
    <t>Ortenaukreis</t>
  </si>
  <si>
    <t>Landkreis Emmendingen</t>
  </si>
  <si>
    <t>Au, Auggen, Badenweiler, Ballrechten-Dottingen, Bötzingen, Bollschweil, Breitnau, Buchenbach, Buggingen, Ebringen, Ehrenkirchen, Eichstetten, Eisenbach (Hochschwarzwald), Eschbach, Feldberg (Schwarzwald), Friedenweiler, Glottertal, Gottenheim, Hartheim, Heitersheim, Heuweiler, Hinterzarten, Horben, Ihringen, Kirchzarten, Lenzkirch, Löffingen, Merdingen, Münstertal (Schwarzwald), Oberried, Pfaffenweiler, Schallstadt, Schluchsee, Sölden, St. Märgen, St. Peter, Stegen, Sulzburg, Vogtsburg im Kaiserstuhl, Wittnau</t>
  </si>
  <si>
    <t>E</t>
  </si>
  <si>
    <t>Titisee-Neustadt</t>
  </si>
  <si>
    <t>D</t>
  </si>
  <si>
    <t>Gundefingen, March, Merzhausen, Umkirch</t>
  </si>
  <si>
    <t>C</t>
  </si>
  <si>
    <t>Breisach am Rhein, Müllheim, Neuenburg am Rhein</t>
  </si>
  <si>
    <t>Bad Krozingen, Staufen im Breisgau</t>
  </si>
  <si>
    <t>Breisgau-Hochschwarzwald (nach Regionen)</t>
  </si>
  <si>
    <t>Stadt Freiburg</t>
  </si>
  <si>
    <t>Landkreis Freudenstadt</t>
  </si>
  <si>
    <t>Enzkreis</t>
  </si>
  <si>
    <t>Althengstett, Gechingen, Nagold, Ostelsheim, Simmozheim</t>
  </si>
  <si>
    <t xml:space="preserve">Bad Liebenzell, Calw, Rohrdorf, Wildberg </t>
  </si>
  <si>
    <t xml:space="preserve">Altensteig, Bad Herrenalb, Bad Teinach-Zavelstein, Bad Wildbad, Dobel, Ebhausen, Egenhausen, Enzklösterle, Haiterbach, Höfen, Neubulach, Neuweiler, Oberreichenbach, Schömberg, Simmersfeld, Unterreichenbach </t>
  </si>
  <si>
    <t>Landkreis Calw (nach Regionen)</t>
  </si>
  <si>
    <t>Stadt Pforzheim</t>
  </si>
  <si>
    <t>Rhein-Neckar-Kreis</t>
  </si>
  <si>
    <t>Neckar-Odenwald-Kreis</t>
  </si>
  <si>
    <t>Stadt Mannheim</t>
  </si>
  <si>
    <t>Stadt Heidelberg</t>
  </si>
  <si>
    <t>Landkreis Rastatt</t>
  </si>
  <si>
    <t>Eggenstein-Leopoldshafen, Ettlingen, Rheinstetten, Waldbronn</t>
  </si>
  <si>
    <t>Bad Schönborn, Bretten, Bruchsal, Graben-Neudorf, Karlsbad, Karlsdorf-Neuthard, Malsch, Pfinztal, Stutensee, Ubstadt-Weiher, Weingarten</t>
  </si>
  <si>
    <t>Dettenheim, Forst, Gondelsheim, Hambrücken, Kraichtal, Kronau, Kürnbach, Linkenheim-Hochstetten, Marxzell, Oberderdingen, Oberhausen-Rheinhausen, Östringen, Philippsburg, Sulzfeld, Waghäusel, Walzbachtal, Zaisenhausen</t>
  </si>
  <si>
    <t>Landkreis Karlsruhe (nach Regionen)</t>
  </si>
  <si>
    <t>Stadt Karlsruhe</t>
  </si>
  <si>
    <t>Stadt Baden-Baden</t>
  </si>
  <si>
    <t>Ostalbkreis</t>
  </si>
  <si>
    <t>Landkreis Heidenheim</t>
  </si>
  <si>
    <t>Ahorn, Assamstadt, Boxberg, Creglingen, Freudenberg, Großrinderfeld, Grünsfeld, Igersheim, Königheim, Külsheim, Lauda‑Königshofen, Niederstetten, Tauberbischofsheim, Weikersheim, Werbach, Wittighausen</t>
  </si>
  <si>
    <t>Wertheim</t>
  </si>
  <si>
    <t>Bad Mergentheim</t>
  </si>
  <si>
    <t>Main-Tauber-Kreis (nach Regionen)</t>
  </si>
  <si>
    <t>Landkreis Schwäbisch Hall</t>
  </si>
  <si>
    <t>Vergleichsraum Öhringen (Öhringen, Pfedelbach, Bretzfeld, Zweiflingen, Neuenstein und Waldenburg)</t>
  </si>
  <si>
    <t>Vergleichsraum Künzelsau (Künzelsau, Ingelfingen, Niedernhall, Weißbach, Forchtenberg, Kupferzell, Schöntal, Krautheim, Dörzbach und Mulfingen)</t>
  </si>
  <si>
    <t>Hohenlohekreis (nach Regionen)</t>
  </si>
  <si>
    <t>Landkreis Heilbronn</t>
  </si>
  <si>
    <t>Stadt Heilbronn</t>
  </si>
  <si>
    <t>Murrhardt, Althütte, Großerlach, Spiegelberg, Sulzbach</t>
  </si>
  <si>
    <t>F</t>
  </si>
  <si>
    <t>Welzheim, Alfdorf, Kaisersbach, Rudersberg</t>
  </si>
  <si>
    <t>Backnang, Allmersbach, Aspach, Auenwald, Burgstetten, Kirchberg, Oppenweiler, Weissach</t>
  </si>
  <si>
    <t>Schorndorf, Plüderhausen, Remshalden, Urbach, Winterbach</t>
  </si>
  <si>
    <t>Winnenden, Schwaikheim, Leutenbach, Berglen</t>
  </si>
  <si>
    <t>Waiblingen, Fellbach, Kernen, Korb, Weinstadt</t>
  </si>
  <si>
    <t>Besigheim, Bönnigheim, Erligheim, Freudental, Gemmrigheim, Großbottwar, Hessigheim, Kirchheim a.N., Löchgau, Mundelsheim, Obererstenfeld, Steinheim a. d. Murr, Walheim</t>
  </si>
  <si>
    <t>G</t>
  </si>
  <si>
    <t>Eberdingen, Markgröningen, Oberriexingen, Sachsenheim, Sersheim, Vaihingen a. d. Enz</t>
  </si>
  <si>
    <t>Affalterbach, Benningen a.N., Erdmannhausen, Freiberg a.N., Ingersheim, Marbach a.N., Murr, Pleidelsheim</t>
  </si>
  <si>
    <t>Asperg, Bietigheim-Bissingen, Hemmingen, Möglingen, Schwieberdingen, Tamm</t>
  </si>
  <si>
    <t>Ludwigsburg</t>
  </si>
  <si>
    <t>Ditzingen, Gerlingen, Korntal</t>
  </si>
  <si>
    <t>Kornwestheim, Remseck</t>
  </si>
  <si>
    <t>Landkreis Ludwigsburg (nach Regionen)</t>
  </si>
  <si>
    <t>Landkreis Göppingen</t>
  </si>
  <si>
    <t>-</t>
  </si>
  <si>
    <t>Filderstadt, Leinfelden-Echterdingen</t>
  </si>
  <si>
    <t>2G</t>
  </si>
  <si>
    <t>2F</t>
  </si>
  <si>
    <t>Aichtal, Neckartailfingen, Nürtingen, Oberboihingen, Unterensingen, Wolfschlugen</t>
  </si>
  <si>
    <t>2E</t>
  </si>
  <si>
    <t>Erkenbrechtsweiler, Lenningen, Owen, Neidlingen, Weilheim</t>
  </si>
  <si>
    <t>2D</t>
  </si>
  <si>
    <t>Bissingen, Dettingen, Holzmaden, Kirchheim, Köngen, Notzingen, Ohmden, Wendlingen</t>
  </si>
  <si>
    <t>2C</t>
  </si>
  <si>
    <t>Aichwald, Baltmannsweiler, Hochdorf, Lichtenwald, Reichenbach</t>
  </si>
  <si>
    <t>2B</t>
  </si>
  <si>
    <t>Altbach, Deizisau, Denkendorf, Esslingen, Neuhausen, Ostfildern, Plochingen, Wernau</t>
  </si>
  <si>
    <t>2A</t>
  </si>
  <si>
    <t>Dettingen, Owen, Beuren, Neuffen, Frickenhausen, Kohlberg</t>
  </si>
  <si>
    <t>1I</t>
  </si>
  <si>
    <t>1H</t>
  </si>
  <si>
    <t>Aichtal, Schlaitdorf, Neckartailfingen, Altenriet, Altdorf, Bempflingen, Neckartenzlingen, Großbettlingen</t>
  </si>
  <si>
    <t>1G</t>
  </si>
  <si>
    <t>Ohmden, Holzmaden, Weilheim, Bissingen, Neidlingen, Lenningen, Erkenbrechtsweiler</t>
  </si>
  <si>
    <t>1F</t>
  </si>
  <si>
    <t>Ostfildern, Filderstadt, Leinfelden - Echterdingen</t>
  </si>
  <si>
    <t>1E</t>
  </si>
  <si>
    <t>Aichwald, Baltmannsweiler, Lichtenwald, Altbach, Plochingen, Reichenbach, Hochdorf, Wernau, Wendlingen, Notzingen</t>
  </si>
  <si>
    <t>1D</t>
  </si>
  <si>
    <t>Kirchheim</t>
  </si>
  <si>
    <t>1C</t>
  </si>
  <si>
    <t>Nürtingen</t>
  </si>
  <si>
    <t>1B</t>
  </si>
  <si>
    <t>Esslingen</t>
  </si>
  <si>
    <t>1A</t>
  </si>
  <si>
    <t>Landkreis Esslingen (nach Regionen)*</t>
  </si>
  <si>
    <t>Deckenpfronn, Herrenberg, Nufringen, Bondorf, Gäufelden, Mötzingen, Jettingen</t>
  </si>
  <si>
    <t>Altdorf, Hildrizhausen, Holzgerlingen, Schönaich, Weil im Schönbuch, Steinenbronn, Waldenbuch</t>
  </si>
  <si>
    <t>Ehningen, Gärtringen, Magstadt, Aidlingen, Grafenau</t>
  </si>
  <si>
    <t>Renningen, Rutesheim, Weil der Stadt, Weissach</t>
  </si>
  <si>
    <t>Leonberg</t>
  </si>
  <si>
    <t>Böblingen, Sindelfingen</t>
  </si>
  <si>
    <t>Landkreis Böblingen (nach Regionen)</t>
  </si>
  <si>
    <t>Stadt Stuttgart</t>
  </si>
  <si>
    <t>Kreis</t>
  </si>
  <si>
    <t>Übergangsvereinbarung zur Umsetzung des BTHG in Baden-Württemberg
Angemessene tatsächliche Warmmiete eines Einpersonenhaushaltes</t>
  </si>
  <si>
    <t>Investitionsanteil</t>
  </si>
  <si>
    <t>Eingliederungshilfeleistung inkl. Invest</t>
  </si>
  <si>
    <t>Fortschreibung</t>
  </si>
  <si>
    <t>fortzuschreibender Betrag</t>
  </si>
  <si>
    <t xml:space="preserve"> </t>
  </si>
  <si>
    <t>Leistungsangebot</t>
  </si>
  <si>
    <t xml:space="preserve">Angebot 1: </t>
  </si>
  <si>
    <t>Name</t>
  </si>
  <si>
    <t>Adresse</t>
  </si>
  <si>
    <t xml:space="preserve">Angebot 2: </t>
  </si>
  <si>
    <t>Stufe2</t>
  </si>
  <si>
    <t>IK</t>
  </si>
  <si>
    <t>Grundpauschale</t>
  </si>
  <si>
    <t>Maßnahmenpauschale</t>
  </si>
  <si>
    <t>GP</t>
  </si>
  <si>
    <t>MP</t>
  </si>
  <si>
    <t>allgemeine Erhöhung</t>
  </si>
  <si>
    <t>Wohnen</t>
  </si>
  <si>
    <t>Tagesstruktur</t>
  </si>
  <si>
    <t>Altdorf, Altenriet, Bempflingen, Beuren, Frickenhausen, Großbettlingen, Kohlberg, Neuffen, Neckartenzlingen, Schlaitdorf</t>
  </si>
  <si>
    <t>Deizisau, Denkendorf, Köngen, Oberboihingen, Unterensingen, Neuhausen, Wolfschlugen</t>
  </si>
  <si>
    <t>gelb Zellen sind für die Bearbeitung gesperrt</t>
  </si>
  <si>
    <t>grün Zellen sind auszufüllen/können verändert werden</t>
  </si>
  <si>
    <t>grün Zeile sind auszufüllen/können verändert werden</t>
  </si>
  <si>
    <t>Leistungspauschale / Fachleistungsstunde</t>
  </si>
  <si>
    <t>Leistungspauschale / 
Fachleistungsstunde</t>
  </si>
  <si>
    <t>Rems-Murr-Kreis (nach Regionen)**</t>
  </si>
  <si>
    <t xml:space="preserve">Fellbach, Kernen im Remstal </t>
  </si>
  <si>
    <t>Waiblingen, Korb, Weinstadt</t>
  </si>
  <si>
    <t xml:space="preserve">Leutenbach, Schwaikheim, Winnenden, Allmersbach i.T., Althütte, Auenwald, Aspach, Backnang, Burgstetten, Kirchberg a.d.M, Oppenweiler, Weissach i.T. </t>
  </si>
  <si>
    <t xml:space="preserve"> Schorndorf, Plüderhausen, Remshalden, Urbach, Winterbach </t>
  </si>
  <si>
    <t>Alfdorf, Berglen, Murrhardt, Rudersberg, Kaisersbach, Welzheim, Großerlach, Spiegelberg, Sulzbach a.d.M.</t>
  </si>
  <si>
    <t>**</t>
  </si>
  <si>
    <t>Im Rems-Murr-Kreis 2023 Aufteilung anders strukturiert</t>
  </si>
  <si>
    <t>KdU Wert 2023</t>
  </si>
  <si>
    <t>Kdu Wert 2023</t>
  </si>
  <si>
    <t xml:space="preserve">Tarifwerk </t>
  </si>
  <si>
    <t>Besondere Wohnform, LIBW / TWG, Ambulant</t>
  </si>
  <si>
    <t>Tagesstrukturierende Angebote; Angebote für Minderjährige</t>
  </si>
  <si>
    <t>TV-L</t>
  </si>
  <si>
    <t>AVR DD</t>
  </si>
  <si>
    <t>Anlehnung TVÖD (ohne SuE)</t>
  </si>
  <si>
    <t>TVÖD, AVR Württ. AVR CV (inkl. SuE)</t>
  </si>
  <si>
    <t>Tarifwerk auswählen!!</t>
  </si>
  <si>
    <t>Tarifwerk auswählen!</t>
  </si>
  <si>
    <t>Bitte wählen Sie in den jeweiligen Arbeitsmappen das von Ihnen angewendte Tarifwerk aus. Die Datei rechnet automatisch mit den korrekten Steigerungswerten.</t>
  </si>
  <si>
    <t xml:space="preserve">zur Ermittlung der neuen Werte für die "Eingliederungshilfeleistung" unter Berücksichtigung des pauschalen Erhöhungswert 2023 </t>
  </si>
  <si>
    <t>und der Veränderung der KdU-Angemessenheitswerte zwischen 01.01.2022 und 01.01.2023</t>
  </si>
  <si>
    <t>3. Ermittlung EGH-Wohnaufschlag bei KdU-Wertveränderung zw. 01.01.2022 und 01.01.2023</t>
  </si>
  <si>
    <t>KdU-Wert Stand 01.01.2022 eintragen</t>
  </si>
  <si>
    <t>KdU-Wert Stand 01.01.2023 eintragen</t>
  </si>
  <si>
    <t>4. Vergütung ab 01.01.2023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</si>
</sst>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44" formatCode="_-* #,##0.00\ &quot;€&quot;_-;\-* #,##0.00\ &quot;€&quot;_-;_-* &quot;-&quot;??\ &quot;€&quot;_-;_-@_-"/>
    <numFmt numFmtId="164" formatCode="#,##0.00\ &quot;€&quot;"/>
    <numFmt numFmtId="165" formatCode="_-* #,##0.00\ [$€-407]_-;\-* #,##0.00\ [$€-407]_-;_-* &quot;-&quot;??\ [$€-407]_-;_-@_-"/>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2"/>
      <name val="Arial"/>
      <family val="2"/>
    </font>
    <font>
      <b/>
      <sz val="12"/>
      <color theme="1"/>
      <name val="Arial"/>
      <family val="2"/>
    </font>
    <font>
      <sz val="12"/>
      <name val="Arial"/>
      <family val="2"/>
    </font>
    <font>
      <i/>
      <sz val="12"/>
      <color theme="1"/>
      <name val="Arial"/>
      <family val="2"/>
    </font>
    <font>
      <sz val="12"/>
      <color theme="1"/>
      <name val="Arial"/>
      <family val="2"/>
    </font>
    <font>
      <i/>
      <sz val="12"/>
      <name val="Arial"/>
      <family val="2"/>
    </font>
    <font>
      <b/>
      <sz val="13"/>
      <color theme="1"/>
      <name val="Arial"/>
      <family val="2"/>
    </font>
    <font>
      <b/>
      <sz val="14"/>
      <color theme="3"/>
      <name val="Arial"/>
      <family val="2"/>
    </font>
    <font>
      <b/>
      <sz val="14"/>
      <color theme="1"/>
      <name val="Calibri"/>
      <family val="2"/>
      <scheme val="minor"/>
    </font>
    <font>
      <sz val="10"/>
      <name val="Arial"/>
      <family val="2"/>
    </font>
    <font>
      <sz val="10"/>
      <name val="Arial"/>
      <family val="2"/>
    </font>
    <font>
      <sz val="11"/>
      <name val="Arial"/>
      <family val="2"/>
    </font>
    <font>
      <sz val="11"/>
      <name val="Calibri"/>
      <family val="2"/>
      <scheme val="minor"/>
    </font>
    <font>
      <b/>
      <sz val="11"/>
      <name val="Calibri"/>
      <family val="2"/>
      <scheme val="minor"/>
    </font>
    <font>
      <b/>
      <sz val="12"/>
      <name val="Calibri"/>
      <family val="2"/>
      <scheme val="minor"/>
    </font>
    <font>
      <sz val="10"/>
      <color theme="1"/>
      <name val="Calibri"/>
      <family val="2"/>
      <scheme val="minor"/>
    </font>
    <font>
      <b/>
      <sz val="12"/>
      <color theme="1"/>
      <name val="Calibri"/>
      <family val="2"/>
      <scheme val="minor"/>
    </font>
    <font>
      <b/>
      <i/>
      <sz val="11"/>
      <color theme="1"/>
      <name val="Calibri"/>
      <family val="2"/>
      <scheme val="minor"/>
    </font>
    <font>
      <sz val="10"/>
      <name val="Calibri"/>
      <family val="2"/>
    </font>
    <font>
      <b/>
      <sz val="10"/>
      <name val="Arial"/>
      <family val="2"/>
    </font>
    <font>
      <sz val="11"/>
      <color rgb="FFFF0000"/>
      <name val="Calibri"/>
      <family val="2"/>
      <scheme val="minor"/>
    </font>
    <font>
      <b/>
      <sz val="16"/>
      <color rgb="FFFF0000"/>
      <name val="Calibri"/>
      <family val="2"/>
      <scheme val="minor"/>
    </font>
    <font>
      <b/>
      <sz val="16"/>
      <color rgb="FFFF0000"/>
      <name val="Arial"/>
      <family val="2"/>
    </font>
    <font>
      <b/>
      <sz val="12"/>
      <color rgb="FFFF0000"/>
      <name val="Arial"/>
      <family val="2"/>
    </font>
    <font>
      <sz val="12"/>
      <color theme="1"/>
      <name val="Calibri"/>
      <family val="2"/>
      <scheme val="minor"/>
    </font>
    <font>
      <b/>
      <sz val="12"/>
      <color rgb="FFFF0000"/>
      <name val="Calibri"/>
      <family val="2"/>
      <scheme val="minor"/>
    </font>
    <font>
      <b/>
      <sz val="14"/>
      <name val="Calibri"/>
      <family val="2"/>
      <scheme val="minor"/>
    </font>
    <font>
      <sz val="8"/>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CCFFCC"/>
        <bgColor indexed="64"/>
      </patternFill>
    </fill>
    <fill>
      <patternFill patternType="solid">
        <fgColor theme="9" tint="0.79998168889431442"/>
        <bgColor indexed="64"/>
      </patternFill>
    </fill>
    <fill>
      <patternFill patternType="solid">
        <fgColor theme="9" tint="0.59999389629810485"/>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13" fillId="0" borderId="0"/>
    <xf numFmtId="0" fontId="1" fillId="0" borderId="0"/>
    <xf numFmtId="44" fontId="1" fillId="0" borderId="0" applyFont="0" applyFill="0" applyBorder="0" applyAlignment="0" applyProtection="0"/>
  </cellStyleXfs>
  <cellXfs count="223">
    <xf numFmtId="0" fontId="0" fillId="0" borderId="0" xfId="0"/>
    <xf numFmtId="0" fontId="0" fillId="0" borderId="0" xfId="0" applyBorder="1"/>
    <xf numFmtId="0" fontId="0" fillId="0" borderId="15" xfId="0" applyBorder="1"/>
    <xf numFmtId="0" fontId="0" fillId="0" borderId="18" xfId="0" applyBorder="1"/>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164" fontId="4" fillId="0" borderId="14" xfId="0" applyNumberFormat="1" applyFont="1" applyBorder="1" applyAlignment="1">
      <alignment horizontal="center" vertical="center"/>
    </xf>
    <xf numFmtId="164" fontId="4" fillId="0" borderId="13" xfId="0" applyNumberFormat="1" applyFont="1" applyBorder="1" applyAlignment="1">
      <alignment horizontal="center" vertical="center"/>
    </xf>
    <xf numFmtId="0" fontId="5" fillId="0" borderId="13" xfId="0" applyFont="1" applyBorder="1" applyAlignment="1">
      <alignment horizontal="left" vertical="center" wrapText="1"/>
    </xf>
    <xf numFmtId="0" fontId="5" fillId="0" borderId="18" xfId="0" applyFont="1" applyBorder="1" applyAlignment="1">
      <alignment horizontal="left" vertical="center"/>
    </xf>
    <xf numFmtId="164" fontId="4" fillId="0" borderId="12" xfId="0" applyNumberFormat="1" applyFont="1" applyBorder="1" applyAlignment="1">
      <alignment horizontal="center" vertical="center"/>
    </xf>
    <xf numFmtId="164" fontId="4" fillId="0" borderId="11" xfId="0" applyNumberFormat="1" applyFont="1" applyBorder="1" applyAlignment="1">
      <alignment horizontal="center" vertical="center"/>
    </xf>
    <xf numFmtId="0" fontId="5" fillId="0" borderId="11" xfId="0" applyFont="1" applyBorder="1" applyAlignment="1">
      <alignment horizontal="left" vertical="center" wrapText="1"/>
    </xf>
    <xf numFmtId="0" fontId="5" fillId="0" borderId="21" xfId="0" applyFont="1" applyBorder="1" applyAlignment="1">
      <alignment horizontal="left" vertical="center"/>
    </xf>
    <xf numFmtId="0" fontId="7" fillId="0" borderId="11" xfId="0" applyFont="1" applyBorder="1" applyAlignment="1">
      <alignment horizontal="left" vertical="center" wrapText="1"/>
    </xf>
    <xf numFmtId="0" fontId="7" fillId="0" borderId="21" xfId="0" applyFont="1" applyBorder="1" applyAlignment="1">
      <alignment horizontal="left" vertical="center"/>
    </xf>
    <xf numFmtId="0" fontId="4" fillId="0" borderId="11" xfId="0" applyFont="1" applyBorder="1" applyAlignment="1">
      <alignment horizontal="left" vertical="center" wrapText="1"/>
    </xf>
    <xf numFmtId="0" fontId="4" fillId="0" borderId="21" xfId="0" applyFont="1" applyBorder="1" applyAlignment="1">
      <alignment horizontal="left" vertical="center"/>
    </xf>
    <xf numFmtId="0" fontId="8" fillId="0" borderId="11" xfId="0" applyFont="1" applyBorder="1" applyAlignment="1">
      <alignment horizontal="left" vertical="center" wrapText="1"/>
    </xf>
    <xf numFmtId="0" fontId="8" fillId="0" borderId="21" xfId="0" applyFont="1" applyBorder="1" applyAlignment="1">
      <alignment horizontal="left" vertical="center"/>
    </xf>
    <xf numFmtId="8" fontId="4" fillId="0" borderId="12" xfId="0" applyNumberFormat="1" applyFont="1" applyBorder="1" applyAlignment="1">
      <alignment horizontal="center" vertical="center"/>
    </xf>
    <xf numFmtId="8" fontId="6" fillId="0" borderId="12" xfId="0" applyNumberFormat="1" applyFont="1" applyBorder="1" applyAlignment="1">
      <alignment horizontal="center" vertical="center"/>
    </xf>
    <xf numFmtId="0" fontId="0" fillId="0" borderId="0" xfId="0" applyAlignment="1">
      <alignment vertical="center" wrapText="1"/>
    </xf>
    <xf numFmtId="164" fontId="6" fillId="0" borderId="12" xfId="0" applyNumberFormat="1" applyFont="1" applyBorder="1" applyAlignment="1">
      <alignment horizontal="center" vertical="center" wrapText="1"/>
    </xf>
    <xf numFmtId="0" fontId="7" fillId="0" borderId="21" xfId="0" applyFont="1" applyBorder="1" applyAlignment="1">
      <alignment horizontal="left" vertical="center" wrapText="1"/>
    </xf>
    <xf numFmtId="164" fontId="6" fillId="5" borderId="11" xfId="0" applyNumberFormat="1" applyFont="1" applyFill="1" applyBorder="1" applyAlignment="1">
      <alignment horizontal="center" vertical="center"/>
    </xf>
    <xf numFmtId="164" fontId="6" fillId="5" borderId="12" xfId="0" applyNumberFormat="1" applyFont="1" applyFill="1" applyBorder="1" applyAlignment="1">
      <alignment horizontal="center" vertical="center"/>
    </xf>
    <xf numFmtId="0" fontId="0" fillId="3" borderId="0" xfId="0" applyFill="1" applyAlignment="1">
      <alignment vertical="center"/>
    </xf>
    <xf numFmtId="0" fontId="2" fillId="0" borderId="0" xfId="0" applyFont="1" applyAlignment="1">
      <alignment vertical="center"/>
    </xf>
    <xf numFmtId="0" fontId="10" fillId="0" borderId="11" xfId="0" applyFont="1" applyBorder="1" applyAlignment="1">
      <alignment horizontal="center" vertical="center" wrapText="1"/>
    </xf>
    <xf numFmtId="0" fontId="0" fillId="0" borderId="21" xfId="0" applyBorder="1"/>
    <xf numFmtId="0" fontId="13" fillId="0" borderId="0" xfId="3"/>
    <xf numFmtId="0" fontId="13" fillId="0" borderId="33" xfId="3" applyBorder="1"/>
    <xf numFmtId="0" fontId="13" fillId="0" borderId="4" xfId="3" applyBorder="1"/>
    <xf numFmtId="0" fontId="13" fillId="0" borderId="21" xfId="3" applyBorder="1"/>
    <xf numFmtId="165" fontId="13" fillId="7" borderId="12" xfId="3" applyNumberFormat="1" applyFill="1" applyBorder="1"/>
    <xf numFmtId="0" fontId="13" fillId="0" borderId="12" xfId="3" applyBorder="1"/>
    <xf numFmtId="44" fontId="16" fillId="9" borderId="12" xfId="0" applyNumberFormat="1" applyFont="1" applyFill="1" applyBorder="1" applyAlignment="1" applyProtection="1">
      <alignment horizontal="right"/>
      <protection locked="0"/>
    </xf>
    <xf numFmtId="44" fontId="16" fillId="9" borderId="14" xfId="0" applyNumberFormat="1" applyFont="1" applyFill="1" applyBorder="1" applyAlignment="1" applyProtection="1">
      <alignment horizontal="right"/>
      <protection locked="0"/>
    </xf>
    <xf numFmtId="0" fontId="13" fillId="0" borderId="11" xfId="3" applyBorder="1"/>
    <xf numFmtId="164" fontId="16" fillId="9" borderId="17" xfId="0" applyNumberFormat="1" applyFont="1" applyFill="1" applyBorder="1" applyAlignment="1" applyProtection="1">
      <alignment horizontal="right"/>
      <protection locked="0"/>
    </xf>
    <xf numFmtId="0" fontId="0" fillId="0" borderId="10" xfId="0" applyBorder="1"/>
    <xf numFmtId="0" fontId="0" fillId="0" borderId="4" xfId="0" applyBorder="1"/>
    <xf numFmtId="0" fontId="0" fillId="0" borderId="33" xfId="0" applyBorder="1"/>
    <xf numFmtId="44" fontId="16" fillId="9" borderId="13" xfId="0" applyNumberFormat="1" applyFont="1" applyFill="1" applyBorder="1" applyAlignment="1" applyProtection="1">
      <alignment horizontal="right"/>
      <protection locked="0"/>
    </xf>
    <xf numFmtId="0" fontId="0" fillId="8" borderId="8" xfId="0" applyFill="1" applyBorder="1" applyAlignment="1">
      <alignment horizontal="center"/>
    </xf>
    <xf numFmtId="0" fontId="0" fillId="8" borderId="9" xfId="0" applyFill="1" applyBorder="1" applyAlignment="1">
      <alignment horizontal="center"/>
    </xf>
    <xf numFmtId="164" fontId="17" fillId="9" borderId="25" xfId="0" applyNumberFormat="1" applyFont="1" applyFill="1" applyBorder="1" applyAlignment="1" applyProtection="1">
      <alignment horizontal="left"/>
      <protection locked="0"/>
    </xf>
    <xf numFmtId="164" fontId="16" fillId="9" borderId="0" xfId="0" applyNumberFormat="1" applyFont="1" applyFill="1" applyBorder="1" applyAlignment="1" applyProtection="1">
      <alignment horizontal="left"/>
      <protection locked="0"/>
    </xf>
    <xf numFmtId="164" fontId="16" fillId="9" borderId="35" xfId="0" applyNumberFormat="1" applyFont="1" applyFill="1" applyBorder="1" applyAlignment="1" applyProtection="1">
      <alignment horizontal="right"/>
      <protection locked="0"/>
    </xf>
    <xf numFmtId="164" fontId="16" fillId="9" borderId="36" xfId="0" applyNumberFormat="1" applyFont="1" applyFill="1" applyBorder="1" applyAlignment="1" applyProtection="1">
      <alignment horizontal="right"/>
      <protection locked="0"/>
    </xf>
    <xf numFmtId="44" fontId="16" fillId="9" borderId="36" xfId="0" applyNumberFormat="1" applyFont="1" applyFill="1" applyBorder="1" applyAlignment="1" applyProtection="1">
      <alignment horizontal="right"/>
      <protection locked="0"/>
    </xf>
    <xf numFmtId="164" fontId="16" fillId="9" borderId="28" xfId="0" applyNumberFormat="1" applyFont="1" applyFill="1" applyBorder="1" applyAlignment="1" applyProtection="1">
      <alignment horizontal="left"/>
      <protection locked="0"/>
    </xf>
    <xf numFmtId="165" fontId="22" fillId="7" borderId="12" xfId="3" applyNumberFormat="1" applyFont="1" applyFill="1" applyBorder="1" applyAlignment="1">
      <alignment horizontal="left"/>
    </xf>
    <xf numFmtId="10" fontId="23" fillId="7" borderId="12" xfId="2" applyNumberFormat="1" applyFont="1" applyFill="1" applyBorder="1"/>
    <xf numFmtId="165" fontId="13" fillId="7" borderId="14" xfId="3" applyNumberFormat="1" applyFill="1" applyBorder="1"/>
    <xf numFmtId="44" fontId="16" fillId="9" borderId="38" xfId="0" applyNumberFormat="1" applyFont="1" applyFill="1" applyBorder="1" applyAlignment="1" applyProtection="1">
      <alignment horizontal="right"/>
      <protection locked="0"/>
    </xf>
    <xf numFmtId="10" fontId="23" fillId="7" borderId="39" xfId="2" applyNumberFormat="1" applyFont="1" applyFill="1" applyBorder="1"/>
    <xf numFmtId="165" fontId="23" fillId="7" borderId="40" xfId="3" applyNumberFormat="1" applyFont="1" applyFill="1" applyBorder="1" applyAlignment="1">
      <alignment horizontal="left" wrapText="1"/>
    </xf>
    <xf numFmtId="165" fontId="23" fillId="7" borderId="14" xfId="3" applyNumberFormat="1" applyFont="1" applyFill="1" applyBorder="1"/>
    <xf numFmtId="0" fontId="13" fillId="0" borderId="17" xfId="3" applyBorder="1"/>
    <xf numFmtId="164" fontId="16" fillId="9" borderId="12" xfId="0" applyNumberFormat="1" applyFont="1" applyFill="1" applyBorder="1" applyAlignment="1" applyProtection="1">
      <alignment horizontal="right"/>
      <protection locked="0"/>
    </xf>
    <xf numFmtId="164" fontId="6" fillId="0" borderId="11" xfId="0" applyNumberFormat="1" applyFont="1" applyBorder="1" applyAlignment="1">
      <alignment horizontal="center" vertical="center"/>
    </xf>
    <xf numFmtId="8" fontId="6" fillId="0" borderId="11" xfId="0" applyNumberFormat="1" applyFont="1" applyBorder="1" applyAlignment="1">
      <alignment horizontal="center" vertical="center"/>
    </xf>
    <xf numFmtId="164" fontId="6" fillId="0" borderId="12" xfId="0" applyNumberFormat="1" applyFont="1" applyBorder="1" applyAlignment="1">
      <alignment horizontal="center" vertical="center"/>
    </xf>
    <xf numFmtId="0" fontId="10" fillId="0" borderId="22" xfId="0" applyFont="1" applyBorder="1" applyAlignment="1">
      <alignment horizontal="center" vertical="center" wrapText="1"/>
    </xf>
    <xf numFmtId="0" fontId="4" fillId="0" borderId="12" xfId="0" applyFont="1" applyBorder="1" applyAlignment="1">
      <alignment horizontal="left" vertical="center" wrapText="1"/>
    </xf>
    <xf numFmtId="0" fontId="9" fillId="10" borderId="21" xfId="0" applyFont="1" applyFill="1" applyBorder="1" applyAlignment="1">
      <alignment horizontal="left" vertical="center"/>
    </xf>
    <xf numFmtId="0" fontId="9" fillId="10" borderId="11" xfId="0" applyFont="1" applyFill="1" applyBorder="1" applyAlignment="1">
      <alignment vertical="center" wrapText="1"/>
    </xf>
    <xf numFmtId="164" fontId="6" fillId="10" borderId="11" xfId="0" applyNumberFormat="1" applyFont="1" applyFill="1" applyBorder="1" applyAlignment="1">
      <alignment horizontal="center" vertical="center"/>
    </xf>
    <xf numFmtId="0" fontId="9" fillId="11" borderId="21" xfId="0" applyFont="1" applyFill="1" applyBorder="1" applyAlignment="1">
      <alignment horizontal="left" vertical="center"/>
    </xf>
    <xf numFmtId="0" fontId="9" fillId="11" borderId="11" xfId="0" applyFont="1" applyFill="1" applyBorder="1" applyAlignment="1">
      <alignment horizontal="left" vertical="center" wrapText="1"/>
    </xf>
    <xf numFmtId="164" fontId="6" fillId="11" borderId="11" xfId="0" applyNumberFormat="1" applyFont="1" applyFill="1" applyBorder="1" applyAlignment="1">
      <alignment horizontal="center" vertical="center"/>
    </xf>
    <xf numFmtId="164" fontId="6" fillId="11" borderId="12" xfId="0" applyNumberFormat="1" applyFont="1" applyFill="1" applyBorder="1" applyAlignment="1">
      <alignment horizontal="center" vertical="center"/>
    </xf>
    <xf numFmtId="0" fontId="5" fillId="0" borderId="12" xfId="0" applyFont="1" applyBorder="1" applyAlignment="1">
      <alignment horizontal="left" vertical="center" wrapText="1"/>
    </xf>
    <xf numFmtId="164" fontId="6" fillId="0" borderId="11" xfId="0" applyNumberFormat="1" applyFont="1" applyBorder="1" applyAlignment="1">
      <alignment horizontal="center" vertical="center" wrapText="1"/>
    </xf>
    <xf numFmtId="0" fontId="7" fillId="10" borderId="21" xfId="0" applyFont="1" applyFill="1" applyBorder="1" applyAlignment="1">
      <alignment horizontal="left" vertical="center"/>
    </xf>
    <xf numFmtId="0" fontId="7" fillId="10" borderId="11" xfId="0" applyFont="1" applyFill="1" applyBorder="1" applyAlignment="1">
      <alignment horizontal="left" vertical="center" wrapText="1"/>
    </xf>
    <xf numFmtId="0" fontId="7" fillId="11" borderId="21" xfId="0" applyFont="1" applyFill="1" applyBorder="1" applyAlignment="1">
      <alignment horizontal="left" vertical="center"/>
    </xf>
    <xf numFmtId="0" fontId="7" fillId="11" borderId="11" xfId="0" applyFont="1" applyFill="1" applyBorder="1" applyAlignment="1">
      <alignment horizontal="left" vertical="center" wrapText="1"/>
    </xf>
    <xf numFmtId="8" fontId="4" fillId="0" borderId="11" xfId="0" applyNumberFormat="1" applyFont="1" applyBorder="1" applyAlignment="1">
      <alignment horizontal="center" vertical="center"/>
    </xf>
    <xf numFmtId="0" fontId="20" fillId="0" borderId="4" xfId="0" applyFont="1" applyBorder="1" applyAlignment="1">
      <alignment horizontal="center" vertical="center" wrapText="1"/>
    </xf>
    <xf numFmtId="9" fontId="12" fillId="0" borderId="0" xfId="0" applyNumberFormat="1" applyFont="1" applyBorder="1" applyAlignment="1">
      <alignment horizontal="center" vertical="center"/>
    </xf>
    <xf numFmtId="10" fontId="12" fillId="0" borderId="33" xfId="0" applyNumberFormat="1" applyFont="1" applyBorder="1" applyAlignment="1">
      <alignment horizontal="center" vertical="center"/>
    </xf>
    <xf numFmtId="0" fontId="20" fillId="0" borderId="5" xfId="0" applyFont="1" applyBorder="1" applyAlignment="1">
      <alignment horizontal="center" vertical="center" wrapText="1"/>
    </xf>
    <xf numFmtId="10" fontId="12" fillId="0" borderId="6" xfId="0" applyNumberFormat="1" applyFont="1" applyBorder="1" applyAlignment="1">
      <alignment horizontal="center" vertical="center"/>
    </xf>
    <xf numFmtId="10" fontId="12" fillId="0" borderId="7" xfId="0" applyNumberFormat="1"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9" fontId="12" fillId="0" borderId="23" xfId="0" applyNumberFormat="1" applyFont="1" applyBorder="1" applyAlignment="1">
      <alignment horizontal="center" vertical="center"/>
    </xf>
    <xf numFmtId="10" fontId="12" fillId="0" borderId="23" xfId="0" applyNumberFormat="1" applyFont="1" applyBorder="1" applyAlignment="1">
      <alignment horizontal="center" vertical="center"/>
    </xf>
    <xf numFmtId="0" fontId="20" fillId="0" borderId="41" xfId="0" applyFont="1" applyBorder="1" applyAlignment="1">
      <alignment horizontal="center" vertical="center" wrapText="1"/>
    </xf>
    <xf numFmtId="10" fontId="12" fillId="0" borderId="22" xfId="0" applyNumberFormat="1" applyFont="1" applyBorder="1" applyAlignment="1">
      <alignment horizontal="center" vertical="center"/>
    </xf>
    <xf numFmtId="10" fontId="13" fillId="0" borderId="0" xfId="2" applyNumberFormat="1" applyFont="1"/>
    <xf numFmtId="0" fontId="29" fillId="0" borderId="3" xfId="0" applyFont="1" applyBorder="1" applyAlignment="1">
      <alignment horizontal="center"/>
    </xf>
    <xf numFmtId="0" fontId="16" fillId="0" borderId="0" xfId="0" applyFont="1"/>
    <xf numFmtId="0" fontId="30" fillId="0" borderId="24" xfId="0" applyFont="1" applyBorder="1"/>
    <xf numFmtId="0" fontId="16" fillId="0" borderId="25" xfId="0" applyFont="1" applyBorder="1"/>
    <xf numFmtId="0" fontId="16" fillId="0" borderId="26" xfId="0" applyFont="1" applyBorder="1"/>
    <xf numFmtId="0" fontId="17" fillId="8" borderId="27" xfId="0" applyFont="1" applyFill="1" applyBorder="1"/>
    <xf numFmtId="0" fontId="16" fillId="8" borderId="0" xfId="0" applyFont="1" applyFill="1" applyBorder="1"/>
    <xf numFmtId="0" fontId="16" fillId="0" borderId="0" xfId="0" applyFont="1" applyBorder="1"/>
    <xf numFmtId="0" fontId="16" fillId="0" borderId="28" xfId="0" applyFont="1" applyBorder="1"/>
    <xf numFmtId="0" fontId="16" fillId="0" borderId="16" xfId="0" applyFont="1" applyBorder="1"/>
    <xf numFmtId="0" fontId="16" fillId="0" borderId="8" xfId="0" applyFont="1" applyBorder="1"/>
    <xf numFmtId="0" fontId="16" fillId="0" borderId="11" xfId="0" applyFont="1" applyBorder="1"/>
    <xf numFmtId="0" fontId="16" fillId="0" borderId="13" xfId="0" applyFont="1" applyBorder="1"/>
    <xf numFmtId="0" fontId="16" fillId="0" borderId="6" xfId="0" applyFont="1" applyBorder="1"/>
    <xf numFmtId="0" fontId="16" fillId="0" borderId="27" xfId="0" applyFont="1" applyBorder="1"/>
    <xf numFmtId="44" fontId="16" fillId="0" borderId="0" xfId="1" applyFont="1" applyBorder="1"/>
    <xf numFmtId="0" fontId="16" fillId="0" borderId="29" xfId="0" applyFont="1" applyBorder="1"/>
    <xf numFmtId="0" fontId="16" fillId="0" borderId="30" xfId="0" applyFont="1" applyBorder="1"/>
    <xf numFmtId="0" fontId="17" fillId="8" borderId="0" xfId="0" applyFont="1" applyFill="1" applyBorder="1"/>
    <xf numFmtId="44" fontId="17" fillId="8" borderId="0" xfId="1" applyFont="1" applyFill="1" applyBorder="1"/>
    <xf numFmtId="44" fontId="17" fillId="8" borderId="0" xfId="0" applyNumberFormat="1" applyFont="1" applyFill="1" applyBorder="1"/>
    <xf numFmtId="0" fontId="16" fillId="0" borderId="0" xfId="0" applyFont="1" applyBorder="1" applyAlignment="1">
      <alignment horizontal="center"/>
    </xf>
    <xf numFmtId="0" fontId="17" fillId="3" borderId="0" xfId="0" applyFont="1" applyFill="1" applyBorder="1" applyAlignment="1">
      <alignment horizontal="center"/>
    </xf>
    <xf numFmtId="0" fontId="17" fillId="3" borderId="0" xfId="0" applyFont="1" applyFill="1" applyBorder="1"/>
    <xf numFmtId="0" fontId="16" fillId="0" borderId="27" xfId="0" applyFont="1" applyBorder="1" applyAlignment="1">
      <alignment horizontal="left"/>
    </xf>
    <xf numFmtId="0" fontId="16" fillId="0" borderId="0" xfId="0" applyFont="1" applyBorder="1" applyAlignment="1">
      <alignment horizontal="left"/>
    </xf>
    <xf numFmtId="10" fontId="18" fillId="7" borderId="34" xfId="2" applyNumberFormat="1" applyFont="1" applyFill="1" applyBorder="1" applyAlignment="1">
      <alignment horizontal="center"/>
    </xf>
    <xf numFmtId="164" fontId="16" fillId="7" borderId="16" xfId="0" applyNumberFormat="1" applyFont="1" applyFill="1" applyBorder="1" applyAlignment="1">
      <alignment horizontal="right"/>
    </xf>
    <xf numFmtId="164" fontId="16" fillId="7" borderId="17" xfId="0" applyNumberFormat="1" applyFont="1" applyFill="1" applyBorder="1" applyAlignment="1">
      <alignment horizontal="right"/>
    </xf>
    <xf numFmtId="164" fontId="16" fillId="7" borderId="11" xfId="0" applyNumberFormat="1" applyFont="1" applyFill="1" applyBorder="1" applyAlignment="1">
      <alignment horizontal="right"/>
    </xf>
    <xf numFmtId="164" fontId="16" fillId="7" borderId="12" xfId="0" applyNumberFormat="1" applyFont="1" applyFill="1" applyBorder="1" applyAlignment="1">
      <alignment horizontal="right"/>
    </xf>
    <xf numFmtId="164" fontId="16" fillId="7" borderId="13" xfId="0" applyNumberFormat="1" applyFont="1" applyFill="1" applyBorder="1" applyAlignment="1">
      <alignment horizontal="right"/>
    </xf>
    <xf numFmtId="164" fontId="16" fillId="7" borderId="14" xfId="0" applyNumberFormat="1" applyFont="1" applyFill="1" applyBorder="1" applyAlignment="1">
      <alignment horizontal="right"/>
    </xf>
    <xf numFmtId="0" fontId="17" fillId="3" borderId="27" xfId="0" applyFont="1" applyFill="1" applyBorder="1"/>
    <xf numFmtId="44" fontId="17" fillId="3" borderId="0" xfId="1" applyFont="1" applyFill="1" applyBorder="1"/>
    <xf numFmtId="44" fontId="17" fillId="3" borderId="0" xfId="0" applyNumberFormat="1" applyFont="1" applyFill="1" applyBorder="1"/>
    <xf numFmtId="9" fontId="16" fillId="7" borderId="0" xfId="2" applyFont="1" applyFill="1" applyBorder="1" applyAlignment="1">
      <alignment horizontal="right"/>
    </xf>
    <xf numFmtId="44" fontId="16" fillId="0" borderId="4" xfId="1" applyFont="1" applyBorder="1"/>
    <xf numFmtId="44" fontId="16" fillId="0" borderId="37" xfId="1" applyFont="1" applyBorder="1"/>
    <xf numFmtId="44" fontId="16" fillId="0" borderId="27" xfId="1" applyFont="1" applyBorder="1"/>
    <xf numFmtId="164" fontId="17" fillId="7" borderId="14" xfId="0" applyNumberFormat="1" applyFont="1" applyFill="1" applyBorder="1" applyAlignment="1">
      <alignment horizontal="right"/>
    </xf>
    <xf numFmtId="44" fontId="31" fillId="0" borderId="0" xfId="1" applyFont="1" applyBorder="1" applyAlignment="1">
      <alignment wrapText="1"/>
    </xf>
    <xf numFmtId="44" fontId="16" fillId="0" borderId="0" xfId="0" applyNumberFormat="1" applyFont="1" applyBorder="1"/>
    <xf numFmtId="44" fontId="16" fillId="7" borderId="14" xfId="0" applyNumberFormat="1" applyFont="1" applyFill="1" applyBorder="1" applyAlignment="1">
      <alignment horizontal="right"/>
    </xf>
    <xf numFmtId="0" fontId="16" fillId="0" borderId="31" xfId="0" applyFont="1" applyBorder="1"/>
    <xf numFmtId="0" fontId="16" fillId="0" borderId="32" xfId="0" applyFont="1" applyBorder="1"/>
    <xf numFmtId="0" fontId="29" fillId="0" borderId="0" xfId="0" applyFont="1" applyFill="1" applyBorder="1" applyAlignment="1">
      <alignment horizontal="center" vertical="center" wrapText="1"/>
    </xf>
    <xf numFmtId="0" fontId="0" fillId="0" borderId="0" xfId="0" applyAlignment="1">
      <alignment wrapText="1"/>
    </xf>
    <xf numFmtId="164" fontId="6" fillId="0" borderId="11" xfId="0" applyNumberFormat="1" applyFont="1" applyBorder="1" applyAlignment="1">
      <alignment horizontal="center" vertical="center"/>
    </xf>
    <xf numFmtId="164" fontId="6" fillId="0" borderId="12" xfId="0" applyNumberFormat="1" applyFont="1" applyBorder="1" applyAlignment="1">
      <alignment horizontal="center" vertical="center"/>
    </xf>
    <xf numFmtId="0" fontId="5" fillId="0" borderId="11" xfId="0" applyFont="1" applyBorder="1" applyAlignment="1">
      <alignment horizontal="left" vertical="center" wrapText="1"/>
    </xf>
    <xf numFmtId="0" fontId="5" fillId="0" borderId="19" xfId="0" applyFont="1" applyBorder="1" applyAlignment="1">
      <alignment horizontal="left" vertical="center" wrapText="1"/>
    </xf>
    <xf numFmtId="0" fontId="5" fillId="0" borderId="23" xfId="0" applyFont="1" applyBorder="1" applyAlignment="1">
      <alignment horizontal="left" vertical="center" wrapText="1"/>
    </xf>
    <xf numFmtId="0" fontId="5" fillId="0" borderId="22" xfId="0" applyFont="1" applyBorder="1" applyAlignment="1">
      <alignment horizontal="left" vertical="center" wrapText="1"/>
    </xf>
    <xf numFmtId="8" fontId="6" fillId="0" borderId="11" xfId="0" applyNumberFormat="1" applyFont="1" applyBorder="1" applyAlignment="1">
      <alignment horizontal="center" vertical="center"/>
    </xf>
    <xf numFmtId="0" fontId="4" fillId="0" borderId="11" xfId="0" applyFont="1" applyBorder="1" applyAlignment="1">
      <alignment horizontal="left" vertical="center" wrapText="1"/>
    </xf>
    <xf numFmtId="0" fontId="11" fillId="6" borderId="10"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0" fillId="0" borderId="21" xfId="0" applyFont="1" applyBorder="1" applyAlignment="1">
      <alignment horizontal="center" vertical="center"/>
    </xf>
    <xf numFmtId="0" fontId="10" fillId="0" borderId="11" xfId="0" applyFont="1" applyBorder="1" applyAlignment="1">
      <alignment horizontal="center" vertical="center"/>
    </xf>
    <xf numFmtId="0" fontId="16" fillId="2" borderId="4" xfId="0" applyFont="1" applyFill="1" applyBorder="1" applyAlignment="1">
      <alignment horizontal="center" vertical="center"/>
    </xf>
    <xf numFmtId="0" fontId="16" fillId="4" borderId="4" xfId="0" applyFont="1" applyFill="1" applyBorder="1" applyAlignment="1">
      <alignment horizontal="center" vertical="center"/>
    </xf>
    <xf numFmtId="0" fontId="17" fillId="0" borderId="5" xfId="0" applyFont="1" applyBorder="1" applyAlignment="1">
      <alignment horizontal="left"/>
    </xf>
    <xf numFmtId="0" fontId="17" fillId="0" borderId="6" xfId="0" applyFont="1" applyBorder="1" applyAlignment="1">
      <alignment horizontal="left"/>
    </xf>
    <xf numFmtId="0" fontId="16" fillId="2" borderId="29" xfId="0" applyFont="1" applyFill="1" applyBorder="1" applyAlignment="1">
      <alignment horizontal="center" vertical="center"/>
    </xf>
    <xf numFmtId="0" fontId="16" fillId="2" borderId="27" xfId="0" applyFont="1" applyFill="1" applyBorder="1" applyAlignment="1">
      <alignment horizontal="center" vertical="center"/>
    </xf>
    <xf numFmtId="0" fontId="16" fillId="4" borderId="27" xfId="0" applyFont="1" applyFill="1" applyBorder="1" applyAlignment="1">
      <alignment horizontal="center" vertical="center"/>
    </xf>
    <xf numFmtId="0" fontId="16" fillId="4" borderId="30" xfId="0" applyFont="1" applyFill="1" applyBorder="1" applyAlignment="1">
      <alignment horizontal="center" vertical="center"/>
    </xf>
    <xf numFmtId="0" fontId="16" fillId="0" borderId="4" xfId="0" applyFont="1" applyBorder="1" applyAlignment="1">
      <alignment horizontal="left"/>
    </xf>
    <xf numFmtId="0" fontId="16" fillId="0" borderId="0" xfId="0" applyFont="1" applyBorder="1" applyAlignment="1">
      <alignment horizontal="left"/>
    </xf>
    <xf numFmtId="0" fontId="16" fillId="2" borderId="30" xfId="0" applyFont="1" applyFill="1" applyBorder="1" applyAlignment="1">
      <alignment horizontal="center" vertical="center"/>
    </xf>
    <xf numFmtId="0" fontId="16" fillId="0" borderId="27" xfId="0" applyFont="1" applyBorder="1" applyAlignment="1">
      <alignment horizontal="left"/>
    </xf>
    <xf numFmtId="0" fontId="16" fillId="0" borderId="10" xfId="0" applyFont="1" applyBorder="1" applyAlignment="1">
      <alignment horizontal="left"/>
    </xf>
    <xf numFmtId="0" fontId="16" fillId="0" borderId="8" xfId="0" applyFont="1" applyBorder="1" applyAlignment="1">
      <alignment horizontal="left"/>
    </xf>
    <xf numFmtId="0" fontId="16" fillId="2" borderId="10" xfId="0" applyFont="1" applyFill="1" applyBorder="1" applyAlignment="1">
      <alignment horizontal="center" vertical="center"/>
    </xf>
    <xf numFmtId="0" fontId="16" fillId="2" borderId="5" xfId="0" applyFont="1" applyFill="1" applyBorder="1" applyAlignment="1">
      <alignment horizontal="center" vertical="center"/>
    </xf>
    <xf numFmtId="0" fontId="17" fillId="0" borderId="30" xfId="0" applyFont="1" applyBorder="1" applyAlignment="1">
      <alignment horizontal="left"/>
    </xf>
    <xf numFmtId="0" fontId="16" fillId="0" borderId="29" xfId="0" applyFont="1" applyBorder="1" applyAlignment="1">
      <alignment horizontal="left"/>
    </xf>
    <xf numFmtId="0" fontId="26" fillId="0" borderId="1" xfId="3" applyFont="1" applyBorder="1" applyAlignment="1">
      <alignment horizontal="center" vertical="center"/>
    </xf>
    <xf numFmtId="0" fontId="26" fillId="0" borderId="2" xfId="3" applyFont="1" applyBorder="1" applyAlignment="1">
      <alignment horizontal="center" vertical="center"/>
    </xf>
    <xf numFmtId="0" fontId="26" fillId="0" borderId="3" xfId="3" applyFont="1" applyBorder="1" applyAlignment="1">
      <alignment horizontal="center" vertical="center"/>
    </xf>
    <xf numFmtId="0" fontId="25" fillId="0" borderId="4" xfId="0" applyFont="1" applyBorder="1" applyAlignment="1">
      <alignment wrapText="1"/>
    </xf>
    <xf numFmtId="0" fontId="24" fillId="0" borderId="0" xfId="0" applyFont="1" applyAlignment="1">
      <alignment wrapText="1"/>
    </xf>
    <xf numFmtId="0" fontId="15" fillId="9" borderId="20" xfId="0" applyFont="1" applyFill="1" applyBorder="1"/>
    <xf numFmtId="0" fontId="15" fillId="9" borderId="31" xfId="0" applyFont="1" applyFill="1" applyBorder="1"/>
    <xf numFmtId="0" fontId="16" fillId="0" borderId="31" xfId="0" applyFont="1" applyBorder="1"/>
    <xf numFmtId="0" fontId="15" fillId="7" borderId="27" xfId="0" applyFont="1" applyFill="1" applyBorder="1" applyAlignment="1"/>
    <xf numFmtId="0" fontId="15" fillId="7" borderId="0" xfId="0" applyFont="1" applyFill="1" applyBorder="1" applyAlignment="1"/>
    <xf numFmtId="0" fontId="16" fillId="0" borderId="0" xfId="0" applyFont="1" applyBorder="1" applyAlignment="1"/>
    <xf numFmtId="0" fontId="17" fillId="8" borderId="27" xfId="0" applyFont="1" applyFill="1" applyBorder="1" applyAlignment="1">
      <alignment horizontal="left"/>
    </xf>
    <xf numFmtId="0" fontId="17" fillId="8" borderId="0" xfId="0" applyFont="1" applyFill="1" applyBorder="1" applyAlignment="1">
      <alignment horizontal="left"/>
    </xf>
    <xf numFmtId="0" fontId="16" fillId="4" borderId="29"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5" xfId="0" applyFont="1" applyFill="1" applyBorder="1" applyAlignment="1">
      <alignment horizontal="center" vertical="center"/>
    </xf>
    <xf numFmtId="0" fontId="13" fillId="0" borderId="15" xfId="3" applyBorder="1" applyAlignment="1">
      <alignment horizontal="center"/>
    </xf>
    <xf numFmtId="0" fontId="13" fillId="0" borderId="17" xfId="3" applyBorder="1" applyAlignment="1">
      <alignment horizontal="center"/>
    </xf>
    <xf numFmtId="0" fontId="13" fillId="0" borderId="21" xfId="3" applyBorder="1" applyAlignment="1">
      <alignment wrapText="1"/>
    </xf>
    <xf numFmtId="0" fontId="13" fillId="0" borderId="1" xfId="3" applyBorder="1" applyAlignment="1">
      <alignment horizontal="center"/>
    </xf>
    <xf numFmtId="0" fontId="13" fillId="0" borderId="3" xfId="3" applyBorder="1" applyAlignment="1">
      <alignment horizontal="center"/>
    </xf>
    <xf numFmtId="0" fontId="27" fillId="0" borderId="1" xfId="3" applyFont="1" applyBorder="1" applyAlignment="1">
      <alignment horizontal="center" vertical="center" wrapText="1"/>
    </xf>
    <xf numFmtId="0" fontId="28" fillId="0" borderId="3" xfId="0" applyFont="1" applyBorder="1" applyAlignment="1">
      <alignment horizontal="center" vertical="center" wrapText="1"/>
    </xf>
    <xf numFmtId="0" fontId="29" fillId="0" borderId="3" xfId="0" applyFont="1" applyBorder="1" applyAlignment="1">
      <alignment horizontal="center" vertical="center" wrapText="1"/>
    </xf>
    <xf numFmtId="0" fontId="14" fillId="7" borderId="10" xfId="0" applyFont="1" applyFill="1" applyBorder="1" applyAlignment="1"/>
    <xf numFmtId="0" fontId="19" fillId="0" borderId="9" xfId="0" applyFont="1" applyBorder="1" applyAlignment="1"/>
    <xf numFmtId="0" fontId="14" fillId="9" borderId="5" xfId="0" applyFont="1" applyFill="1" applyBorder="1" applyAlignment="1"/>
    <xf numFmtId="0" fontId="19" fillId="0" borderId="7" xfId="0" applyFont="1" applyBorder="1" applyAlignment="1"/>
    <xf numFmtId="44" fontId="18" fillId="9" borderId="1" xfId="0" applyNumberFormat="1" applyFont="1" applyFill="1" applyBorder="1" applyAlignment="1" applyProtection="1">
      <alignment horizontal="center"/>
      <protection locked="0"/>
    </xf>
    <xf numFmtId="0" fontId="20" fillId="0" borderId="3" xfId="0" applyFont="1" applyBorder="1" applyAlignment="1">
      <alignment horizontal="center"/>
    </xf>
    <xf numFmtId="0" fontId="14" fillId="0" borderId="15" xfId="3" applyFont="1" applyBorder="1" applyAlignment="1">
      <alignment horizontal="center"/>
    </xf>
    <xf numFmtId="0" fontId="19" fillId="0" borderId="8" xfId="0" applyFont="1" applyBorder="1" applyAlignment="1"/>
    <xf numFmtId="0" fontId="0" fillId="0" borderId="9" xfId="0" applyBorder="1" applyAlignment="1"/>
    <xf numFmtId="0" fontId="19" fillId="0" borderId="6" xfId="0" applyFont="1" applyBorder="1" applyAlignment="1"/>
    <xf numFmtId="0" fontId="0" fillId="0" borderId="7" xfId="0" applyBorder="1" applyAlignment="1"/>
    <xf numFmtId="0" fontId="20" fillId="0" borderId="2" xfId="0" applyFon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7" fillId="0" borderId="1" xfId="3" applyFont="1" applyBorder="1" applyAlignment="1">
      <alignment wrapText="1"/>
    </xf>
    <xf numFmtId="0" fontId="29" fillId="0" borderId="2" xfId="0" applyFont="1" applyBorder="1" applyAlignment="1">
      <alignment wrapText="1"/>
    </xf>
    <xf numFmtId="0" fontId="29" fillId="0" borderId="3" xfId="0" applyFont="1" applyBorder="1" applyAlignment="1">
      <alignment wrapText="1"/>
    </xf>
    <xf numFmtId="0" fontId="29" fillId="0" borderId="0" xfId="0" applyFont="1" applyAlignment="1">
      <alignment horizontal="center" wrapText="1"/>
    </xf>
    <xf numFmtId="0" fontId="20" fillId="0" borderId="0" xfId="0" applyFont="1" applyAlignment="1">
      <alignment horizontal="center" wrapText="1"/>
    </xf>
    <xf numFmtId="0" fontId="21" fillId="0" borderId="6" xfId="0" applyFont="1" applyBorder="1" applyAlignment="1">
      <alignment horizontal="center"/>
    </xf>
    <xf numFmtId="0" fontId="27" fillId="0" borderId="1" xfId="3" applyFont="1" applyBorder="1" applyAlignment="1">
      <alignment horizontal="center" vertical="center"/>
    </xf>
    <xf numFmtId="0" fontId="27" fillId="0" borderId="2" xfId="3" applyFont="1" applyBorder="1" applyAlignment="1">
      <alignment horizontal="center" vertical="center"/>
    </xf>
    <xf numFmtId="0" fontId="27" fillId="0" borderId="3" xfId="3" applyFont="1" applyBorder="1" applyAlignment="1">
      <alignment horizontal="center" vertical="center"/>
    </xf>
    <xf numFmtId="0" fontId="14" fillId="0" borderId="15" xfId="3" applyFont="1" applyBorder="1" applyAlignment="1">
      <alignment wrapText="1"/>
    </xf>
  </cellXfs>
  <cellStyles count="6">
    <cellStyle name="Prozent" xfId="2" builtinId="5"/>
    <cellStyle name="Standard" xfId="0" builtinId="0"/>
    <cellStyle name="Standard 2" xfId="3" xr:uid="{B2895054-0A82-4288-9726-AACE5513F69B}"/>
    <cellStyle name="Standard 5 2" xfId="4" xr:uid="{6861BC95-18ED-47EB-85CA-FB0DBF332C53}"/>
    <cellStyle name="Währung" xfId="1" builtinId="4"/>
    <cellStyle name="Währung 2" xfId="5" xr:uid="{BF8F6B76-A82C-4B51-A101-A186E995D8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5CE4C-8EFC-4381-99FB-059855CD3B6A}">
  <dimension ref="B1:D14"/>
  <sheetViews>
    <sheetView workbookViewId="0">
      <selection activeCell="C5" sqref="C5"/>
    </sheetView>
  </sheetViews>
  <sheetFormatPr baseColWidth="10" defaultRowHeight="15" x14ac:dyDescent="0.25"/>
  <cols>
    <col min="2" max="2" width="29.85546875" customWidth="1"/>
    <col min="3" max="3" width="28" customWidth="1"/>
    <col min="4" max="4" width="25.140625" customWidth="1"/>
  </cols>
  <sheetData>
    <row r="1" spans="2:4" ht="15.75" thickBot="1" x14ac:dyDescent="0.3"/>
    <row r="2" spans="2:4" ht="62.25" customHeight="1" thickBot="1" x14ac:dyDescent="0.3">
      <c r="B2" s="88" t="s">
        <v>186</v>
      </c>
      <c r="C2" s="89" t="s">
        <v>187</v>
      </c>
      <c r="D2" s="90" t="s">
        <v>188</v>
      </c>
    </row>
    <row r="3" spans="2:4" ht="37.5" customHeight="1" x14ac:dyDescent="0.25">
      <c r="B3" s="82" t="s">
        <v>192</v>
      </c>
      <c r="C3" s="83">
        <v>0.11</v>
      </c>
      <c r="D3" s="84">
        <v>0.125</v>
      </c>
    </row>
    <row r="4" spans="2:4" ht="40.5" customHeight="1" x14ac:dyDescent="0.25">
      <c r="B4" s="93" t="s">
        <v>189</v>
      </c>
      <c r="C4" s="91">
        <v>0.05</v>
      </c>
      <c r="D4" s="94">
        <v>6.7000000000000004E-2</v>
      </c>
    </row>
    <row r="5" spans="2:4" ht="47.25" customHeight="1" x14ac:dyDescent="0.25">
      <c r="B5" s="93" t="s">
        <v>190</v>
      </c>
      <c r="C5" s="92">
        <v>7.5999999999999998E-2</v>
      </c>
      <c r="D5" s="94">
        <v>8.7499999999999994E-2</v>
      </c>
    </row>
    <row r="6" spans="2:4" ht="27" customHeight="1" thickBot="1" x14ac:dyDescent="0.3">
      <c r="B6" s="85" t="s">
        <v>191</v>
      </c>
      <c r="C6" s="86">
        <v>7.6999999999999999E-2</v>
      </c>
      <c r="D6" s="87">
        <v>9.5000000000000001E-2</v>
      </c>
    </row>
    <row r="9" spans="2:4" x14ac:dyDescent="0.25">
      <c r="B9" s="142" t="s">
        <v>195</v>
      </c>
      <c r="C9" s="143"/>
      <c r="D9" s="143"/>
    </row>
    <row r="10" spans="2:4" x14ac:dyDescent="0.25">
      <c r="B10" s="143"/>
      <c r="C10" s="143"/>
      <c r="D10" s="143"/>
    </row>
    <row r="11" spans="2:4" x14ac:dyDescent="0.25">
      <c r="B11" s="143"/>
      <c r="C11" s="143"/>
      <c r="D11" s="143"/>
    </row>
    <row r="12" spans="2:4" x14ac:dyDescent="0.25">
      <c r="B12" s="143"/>
      <c r="C12" s="143"/>
      <c r="D12" s="143"/>
    </row>
    <row r="13" spans="2:4" x14ac:dyDescent="0.25">
      <c r="B13" s="143"/>
      <c r="C13" s="143"/>
      <c r="D13" s="143"/>
    </row>
    <row r="14" spans="2:4" x14ac:dyDescent="0.25">
      <c r="B14" s="143"/>
      <c r="C14" s="143"/>
      <c r="D14" s="143"/>
    </row>
  </sheetData>
  <sheetProtection sheet="1" objects="1" scenarios="1"/>
  <mergeCells count="1">
    <mergeCell ref="B9:D14"/>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B340B-81CB-469E-BC63-D24B35866E45}">
  <dimension ref="A1:G109"/>
  <sheetViews>
    <sheetView workbookViewId="0">
      <selection activeCell="C25" sqref="C25"/>
    </sheetView>
  </sheetViews>
  <sheetFormatPr baseColWidth="10" defaultRowHeight="15" x14ac:dyDescent="0.25"/>
  <cols>
    <col min="1" max="1" width="3.140625" style="4" customWidth="1"/>
    <col min="2" max="2" width="5.140625" style="6" bestFit="1" customWidth="1"/>
    <col min="3" max="3" width="70.7109375" style="6" customWidth="1"/>
    <col min="4" max="4" width="18.7109375" style="6" hidden="1" customWidth="1"/>
    <col min="5" max="5" width="18.7109375" style="5" hidden="1" customWidth="1"/>
    <col min="6" max="7" width="18.7109375" style="5" customWidth="1"/>
  </cols>
  <sheetData>
    <row r="1" spans="1:7" ht="18" x14ac:dyDescent="0.25">
      <c r="B1" s="152" t="s">
        <v>149</v>
      </c>
      <c r="C1" s="153"/>
      <c r="D1" s="153"/>
      <c r="E1" s="153"/>
      <c r="F1" s="153"/>
      <c r="G1" s="154"/>
    </row>
    <row r="2" spans="1:7" ht="16.5" x14ac:dyDescent="0.25">
      <c r="A2" s="29"/>
      <c r="B2" s="155" t="s">
        <v>148</v>
      </c>
      <c r="C2" s="156"/>
      <c r="D2" s="30">
        <v>2020</v>
      </c>
      <c r="E2" s="30">
        <v>2021</v>
      </c>
      <c r="F2" s="30">
        <v>2022</v>
      </c>
      <c r="G2" s="66">
        <v>2023</v>
      </c>
    </row>
    <row r="3" spans="1:7" ht="15.75" x14ac:dyDescent="0.25">
      <c r="A3" s="28"/>
      <c r="B3" s="14">
        <v>111</v>
      </c>
      <c r="C3" s="17" t="s">
        <v>147</v>
      </c>
      <c r="D3" s="12">
        <v>517.36</v>
      </c>
      <c r="E3" s="12">
        <v>531.22</v>
      </c>
      <c r="F3" s="12">
        <v>547.9</v>
      </c>
      <c r="G3" s="11">
        <v>554.96</v>
      </c>
    </row>
    <row r="4" spans="1:7" ht="15.75" x14ac:dyDescent="0.25">
      <c r="B4" s="14">
        <v>115</v>
      </c>
      <c r="C4" s="147" t="s">
        <v>146</v>
      </c>
      <c r="D4" s="148"/>
      <c r="E4" s="148"/>
      <c r="F4" s="148"/>
      <c r="G4" s="149"/>
    </row>
    <row r="5" spans="1:7" x14ac:dyDescent="0.25">
      <c r="B5" s="16" t="s">
        <v>34</v>
      </c>
      <c r="C5" s="15" t="s">
        <v>145</v>
      </c>
      <c r="D5" s="63">
        <v>456</v>
      </c>
      <c r="E5" s="144">
        <v>466.7</v>
      </c>
      <c r="F5" s="63">
        <v>499.07</v>
      </c>
      <c r="G5" s="65">
        <v>522.54999999999995</v>
      </c>
    </row>
    <row r="6" spans="1:7" x14ac:dyDescent="0.25">
      <c r="B6" s="16" t="s">
        <v>32</v>
      </c>
      <c r="C6" s="15" t="s">
        <v>144</v>
      </c>
      <c r="D6" s="63">
        <v>462</v>
      </c>
      <c r="E6" s="144"/>
      <c r="F6" s="63">
        <v>521.53</v>
      </c>
      <c r="G6" s="65">
        <v>529.11</v>
      </c>
    </row>
    <row r="7" spans="1:7" x14ac:dyDescent="0.25">
      <c r="B7" s="16" t="s">
        <v>56</v>
      </c>
      <c r="C7" s="15" t="s">
        <v>143</v>
      </c>
      <c r="D7" s="144">
        <v>438</v>
      </c>
      <c r="E7" s="144"/>
      <c r="F7" s="63">
        <v>506.53</v>
      </c>
      <c r="G7" s="65">
        <v>520.49</v>
      </c>
    </row>
    <row r="8" spans="1:7" x14ac:dyDescent="0.25">
      <c r="B8" s="16" t="s">
        <v>54</v>
      </c>
      <c r="C8" s="15" t="s">
        <v>142</v>
      </c>
      <c r="D8" s="144"/>
      <c r="E8" s="144"/>
      <c r="F8" s="63">
        <v>456.41</v>
      </c>
      <c r="G8" s="65">
        <v>489.05</v>
      </c>
    </row>
    <row r="9" spans="1:7" ht="30" x14ac:dyDescent="0.25">
      <c r="B9" s="16" t="s">
        <v>52</v>
      </c>
      <c r="C9" s="15" t="s">
        <v>141</v>
      </c>
      <c r="D9" s="144"/>
      <c r="E9" s="144"/>
      <c r="F9" s="63">
        <v>473.53</v>
      </c>
      <c r="G9" s="65">
        <v>498.93</v>
      </c>
    </row>
    <row r="10" spans="1:7" ht="30" x14ac:dyDescent="0.25">
      <c r="B10" s="16" t="s">
        <v>92</v>
      </c>
      <c r="C10" s="15" t="s">
        <v>140</v>
      </c>
      <c r="D10" s="144"/>
      <c r="E10" s="144"/>
      <c r="F10" s="63">
        <v>454.96</v>
      </c>
      <c r="G10" s="65">
        <v>485.51</v>
      </c>
    </row>
    <row r="11" spans="1:7" ht="15.75" x14ac:dyDescent="0.25">
      <c r="B11" s="18">
        <v>116</v>
      </c>
      <c r="C11" s="151" t="s">
        <v>139</v>
      </c>
      <c r="D11" s="151"/>
      <c r="E11" s="151"/>
      <c r="F11" s="151"/>
      <c r="G11" s="67"/>
    </row>
    <row r="12" spans="1:7" hidden="1" x14ac:dyDescent="0.25">
      <c r="B12" s="68" t="s">
        <v>138</v>
      </c>
      <c r="C12" s="69" t="s">
        <v>137</v>
      </c>
      <c r="D12" s="70">
        <v>497.6</v>
      </c>
      <c r="E12" s="70">
        <v>482.86</v>
      </c>
      <c r="F12" s="26" t="s">
        <v>108</v>
      </c>
      <c r="G12" s="27" t="s">
        <v>108</v>
      </c>
    </row>
    <row r="13" spans="1:7" hidden="1" x14ac:dyDescent="0.25">
      <c r="B13" s="68" t="s">
        <v>136</v>
      </c>
      <c r="C13" s="69" t="s">
        <v>135</v>
      </c>
      <c r="D13" s="70">
        <v>465.2</v>
      </c>
      <c r="E13" s="70">
        <v>438.47</v>
      </c>
      <c r="F13" s="26" t="s">
        <v>108</v>
      </c>
      <c r="G13" s="27" t="s">
        <v>108</v>
      </c>
    </row>
    <row r="14" spans="1:7" hidden="1" x14ac:dyDescent="0.25">
      <c r="B14" s="68" t="s">
        <v>134</v>
      </c>
      <c r="C14" s="69" t="s">
        <v>133</v>
      </c>
      <c r="D14" s="70">
        <v>482.88</v>
      </c>
      <c r="E14" s="70">
        <v>449.17</v>
      </c>
      <c r="F14" s="26" t="s">
        <v>108</v>
      </c>
      <c r="G14" s="27" t="s">
        <v>108</v>
      </c>
    </row>
    <row r="15" spans="1:7" ht="30" hidden="1" x14ac:dyDescent="0.25">
      <c r="B15" s="68" t="s">
        <v>132</v>
      </c>
      <c r="C15" s="69" t="s">
        <v>131</v>
      </c>
      <c r="D15" s="70">
        <v>482.95</v>
      </c>
      <c r="E15" s="70">
        <v>454.41</v>
      </c>
      <c r="F15" s="26" t="s">
        <v>108</v>
      </c>
      <c r="G15" s="27" t="s">
        <v>108</v>
      </c>
    </row>
    <row r="16" spans="1:7" hidden="1" x14ac:dyDescent="0.25">
      <c r="B16" s="68" t="s">
        <v>130</v>
      </c>
      <c r="C16" s="69" t="s">
        <v>129</v>
      </c>
      <c r="D16" s="70">
        <v>519.1</v>
      </c>
      <c r="E16" s="70">
        <v>489.59</v>
      </c>
      <c r="F16" s="26" t="s">
        <v>108</v>
      </c>
      <c r="G16" s="27" t="s">
        <v>108</v>
      </c>
    </row>
    <row r="17" spans="2:7" ht="30" hidden="1" x14ac:dyDescent="0.25">
      <c r="B17" s="68" t="s">
        <v>128</v>
      </c>
      <c r="C17" s="69" t="s">
        <v>127</v>
      </c>
      <c r="D17" s="70">
        <v>429.72</v>
      </c>
      <c r="E17" s="70">
        <v>420.74</v>
      </c>
      <c r="F17" s="26" t="s">
        <v>108</v>
      </c>
      <c r="G17" s="27" t="s">
        <v>108</v>
      </c>
    </row>
    <row r="18" spans="2:7" ht="30" hidden="1" x14ac:dyDescent="0.25">
      <c r="B18" s="68" t="s">
        <v>126</v>
      </c>
      <c r="C18" s="69" t="s">
        <v>125</v>
      </c>
      <c r="D18" s="70">
        <v>478.92</v>
      </c>
      <c r="E18" s="70">
        <v>462.27</v>
      </c>
      <c r="F18" s="26" t="s">
        <v>108</v>
      </c>
      <c r="G18" s="27" t="s">
        <v>108</v>
      </c>
    </row>
    <row r="19" spans="2:7" ht="30" hidden="1" x14ac:dyDescent="0.25">
      <c r="B19" s="68" t="s">
        <v>124</v>
      </c>
      <c r="C19" s="69" t="s">
        <v>170</v>
      </c>
      <c r="D19" s="70">
        <v>483.06</v>
      </c>
      <c r="E19" s="70">
        <v>449.65</v>
      </c>
      <c r="F19" s="26" t="s">
        <v>108</v>
      </c>
      <c r="G19" s="27" t="s">
        <v>108</v>
      </c>
    </row>
    <row r="20" spans="2:7" hidden="1" x14ac:dyDescent="0.25">
      <c r="B20" s="68" t="s">
        <v>123</v>
      </c>
      <c r="C20" s="69" t="s">
        <v>122</v>
      </c>
      <c r="D20" s="70">
        <v>449.85</v>
      </c>
      <c r="E20" s="70">
        <v>421.63</v>
      </c>
      <c r="F20" s="26" t="s">
        <v>108</v>
      </c>
      <c r="G20" s="27" t="s">
        <v>108</v>
      </c>
    </row>
    <row r="21" spans="2:7" ht="30" x14ac:dyDescent="0.25">
      <c r="B21" s="71" t="s">
        <v>121</v>
      </c>
      <c r="C21" s="72" t="s">
        <v>120</v>
      </c>
      <c r="D21" s="26" t="s">
        <v>108</v>
      </c>
      <c r="E21" s="26" t="s">
        <v>108</v>
      </c>
      <c r="F21" s="73">
        <v>474.52</v>
      </c>
      <c r="G21" s="74">
        <v>522.1</v>
      </c>
    </row>
    <row r="22" spans="2:7" x14ac:dyDescent="0.25">
      <c r="B22" s="71" t="s">
        <v>119</v>
      </c>
      <c r="C22" s="72" t="s">
        <v>118</v>
      </c>
      <c r="D22" s="26" t="s">
        <v>108</v>
      </c>
      <c r="E22" s="26" t="s">
        <v>108</v>
      </c>
      <c r="F22" s="73">
        <v>470.39</v>
      </c>
      <c r="G22" s="74">
        <v>519.88</v>
      </c>
    </row>
    <row r="23" spans="2:7" ht="30" x14ac:dyDescent="0.25">
      <c r="B23" s="71" t="s">
        <v>117</v>
      </c>
      <c r="C23" s="72" t="s">
        <v>116</v>
      </c>
      <c r="D23" s="26" t="s">
        <v>108</v>
      </c>
      <c r="E23" s="26" t="s">
        <v>108</v>
      </c>
      <c r="F23" s="73">
        <v>463.59</v>
      </c>
      <c r="G23" s="74">
        <v>494.09</v>
      </c>
    </row>
    <row r="24" spans="2:7" x14ac:dyDescent="0.25">
      <c r="B24" s="71" t="s">
        <v>115</v>
      </c>
      <c r="C24" s="72" t="s">
        <v>114</v>
      </c>
      <c r="D24" s="26" t="s">
        <v>108</v>
      </c>
      <c r="E24" s="26" t="s">
        <v>108</v>
      </c>
      <c r="F24" s="73">
        <v>419.08</v>
      </c>
      <c r="G24" s="74">
        <v>479.1</v>
      </c>
    </row>
    <row r="25" spans="2:7" ht="30" x14ac:dyDescent="0.25">
      <c r="B25" s="71" t="s">
        <v>113</v>
      </c>
      <c r="C25" s="72" t="s">
        <v>112</v>
      </c>
      <c r="D25" s="26" t="s">
        <v>108</v>
      </c>
      <c r="E25" s="26" t="s">
        <v>108</v>
      </c>
      <c r="F25" s="73">
        <v>430.52</v>
      </c>
      <c r="G25" s="74">
        <v>475.1</v>
      </c>
    </row>
    <row r="26" spans="2:7" ht="30" x14ac:dyDescent="0.25">
      <c r="B26" s="71" t="s">
        <v>111</v>
      </c>
      <c r="C26" s="72" t="s">
        <v>169</v>
      </c>
      <c r="D26" s="26" t="s">
        <v>108</v>
      </c>
      <c r="E26" s="26" t="s">
        <v>108</v>
      </c>
      <c r="F26" s="73">
        <v>408.8</v>
      </c>
      <c r="G26" s="74">
        <v>516.73</v>
      </c>
    </row>
    <row r="27" spans="2:7" x14ac:dyDescent="0.25">
      <c r="B27" s="71" t="s">
        <v>110</v>
      </c>
      <c r="C27" s="72" t="s">
        <v>109</v>
      </c>
      <c r="D27" s="26" t="s">
        <v>108</v>
      </c>
      <c r="E27" s="26" t="s">
        <v>108</v>
      </c>
      <c r="F27" s="73">
        <v>475.8</v>
      </c>
      <c r="G27" s="74">
        <v>548.96</v>
      </c>
    </row>
    <row r="28" spans="2:7" ht="15.75" x14ac:dyDescent="0.25">
      <c r="B28" s="14">
        <v>117</v>
      </c>
      <c r="C28" s="13" t="s">
        <v>107</v>
      </c>
      <c r="D28" s="12">
        <v>453</v>
      </c>
      <c r="E28" s="12">
        <v>467</v>
      </c>
      <c r="F28" s="12">
        <v>479</v>
      </c>
      <c r="G28" s="11">
        <v>487</v>
      </c>
    </row>
    <row r="29" spans="2:7" ht="15.75" x14ac:dyDescent="0.25">
      <c r="B29" s="14">
        <v>118</v>
      </c>
      <c r="C29" s="146" t="s">
        <v>106</v>
      </c>
      <c r="D29" s="146"/>
      <c r="E29" s="146"/>
      <c r="F29" s="146"/>
      <c r="G29" s="75"/>
    </row>
    <row r="30" spans="2:7" x14ac:dyDescent="0.25">
      <c r="B30" s="16" t="s">
        <v>34</v>
      </c>
      <c r="C30" s="15" t="s">
        <v>105</v>
      </c>
      <c r="D30" s="150">
        <v>475</v>
      </c>
      <c r="E30" s="150">
        <v>499</v>
      </c>
      <c r="F30" s="63">
        <v>508.51</v>
      </c>
      <c r="G30" s="65">
        <v>508.91</v>
      </c>
    </row>
    <row r="31" spans="2:7" x14ac:dyDescent="0.25">
      <c r="B31" s="16" t="s">
        <v>32</v>
      </c>
      <c r="C31" s="15" t="s">
        <v>104</v>
      </c>
      <c r="D31" s="150"/>
      <c r="E31" s="150"/>
      <c r="F31" s="63">
        <v>592.32000000000005</v>
      </c>
      <c r="G31" s="65">
        <v>575.42999999999995</v>
      </c>
    </row>
    <row r="32" spans="2:7" x14ac:dyDescent="0.25">
      <c r="B32" s="16" t="s">
        <v>56</v>
      </c>
      <c r="C32" s="15" t="s">
        <v>103</v>
      </c>
      <c r="D32" s="150"/>
      <c r="E32" s="150"/>
      <c r="F32" s="63">
        <v>488.04</v>
      </c>
      <c r="G32" s="65">
        <v>503.87</v>
      </c>
    </row>
    <row r="33" spans="1:7" ht="30" x14ac:dyDescent="0.25">
      <c r="B33" s="16" t="s">
        <v>54</v>
      </c>
      <c r="C33" s="15" t="s">
        <v>102</v>
      </c>
      <c r="D33" s="150"/>
      <c r="E33" s="150"/>
      <c r="F33" s="63">
        <v>487.06</v>
      </c>
      <c r="G33" s="65">
        <v>511.61</v>
      </c>
    </row>
    <row r="34" spans="1:7" ht="30" x14ac:dyDescent="0.25">
      <c r="B34" s="16" t="s">
        <v>52</v>
      </c>
      <c r="C34" s="15" t="s">
        <v>101</v>
      </c>
      <c r="D34" s="150"/>
      <c r="E34" s="150"/>
      <c r="F34" s="63">
        <v>485.14</v>
      </c>
      <c r="G34" s="65">
        <v>508.52</v>
      </c>
    </row>
    <row r="35" spans="1:7" ht="30" x14ac:dyDescent="0.25">
      <c r="B35" s="16" t="s">
        <v>92</v>
      </c>
      <c r="C35" s="15" t="s">
        <v>100</v>
      </c>
      <c r="D35" s="150"/>
      <c r="E35" s="150"/>
      <c r="F35" s="63">
        <v>456.22</v>
      </c>
      <c r="G35" s="65">
        <v>483.18</v>
      </c>
    </row>
    <row r="36" spans="1:7" ht="45" x14ac:dyDescent="0.25">
      <c r="A36" s="23"/>
      <c r="B36" s="25" t="s">
        <v>99</v>
      </c>
      <c r="C36" s="15" t="s">
        <v>98</v>
      </c>
      <c r="D36" s="150"/>
      <c r="E36" s="150"/>
      <c r="F36" s="76">
        <v>427.57</v>
      </c>
      <c r="G36" s="24">
        <v>446.19</v>
      </c>
    </row>
    <row r="37" spans="1:7" ht="15.75" x14ac:dyDescent="0.25">
      <c r="B37" s="14">
        <v>119</v>
      </c>
      <c r="C37" s="146" t="s">
        <v>176</v>
      </c>
      <c r="D37" s="146"/>
      <c r="E37" s="146"/>
      <c r="F37" s="146"/>
      <c r="G37" s="75"/>
    </row>
    <row r="38" spans="1:7" x14ac:dyDescent="0.25">
      <c r="B38" s="77" t="s">
        <v>138</v>
      </c>
      <c r="C38" s="78" t="s">
        <v>97</v>
      </c>
      <c r="D38" s="70">
        <v>511.34</v>
      </c>
      <c r="E38" s="70">
        <v>515.66999999999996</v>
      </c>
      <c r="F38" s="70">
        <v>536.02</v>
      </c>
      <c r="G38" s="27" t="s">
        <v>108</v>
      </c>
    </row>
    <row r="39" spans="1:7" x14ac:dyDescent="0.25">
      <c r="B39" s="77" t="s">
        <v>136</v>
      </c>
      <c r="C39" s="78" t="s">
        <v>96</v>
      </c>
      <c r="D39" s="70">
        <v>517.45000000000005</v>
      </c>
      <c r="E39" s="70">
        <v>521.89</v>
      </c>
      <c r="F39" s="70">
        <v>536.87</v>
      </c>
      <c r="G39" s="27" t="s">
        <v>108</v>
      </c>
    </row>
    <row r="40" spans="1:7" x14ac:dyDescent="0.25">
      <c r="B40" s="77" t="s">
        <v>134</v>
      </c>
      <c r="C40" s="78" t="s">
        <v>95</v>
      </c>
      <c r="D40" s="70">
        <v>480.25</v>
      </c>
      <c r="E40" s="70">
        <v>490.14</v>
      </c>
      <c r="F40" s="70">
        <v>505.44</v>
      </c>
      <c r="G40" s="27" t="s">
        <v>108</v>
      </c>
    </row>
    <row r="41" spans="1:7" ht="30" x14ac:dyDescent="0.25">
      <c r="B41" s="77" t="s">
        <v>132</v>
      </c>
      <c r="C41" s="78" t="s">
        <v>94</v>
      </c>
      <c r="D41" s="70">
        <v>501.86</v>
      </c>
      <c r="E41" s="70">
        <v>505.04</v>
      </c>
      <c r="F41" s="70">
        <v>517.94000000000005</v>
      </c>
      <c r="G41" s="27" t="s">
        <v>108</v>
      </c>
    </row>
    <row r="42" spans="1:7" x14ac:dyDescent="0.25">
      <c r="B42" s="77" t="s">
        <v>130</v>
      </c>
      <c r="C42" s="78" t="s">
        <v>93</v>
      </c>
      <c r="D42" s="70">
        <v>438.57</v>
      </c>
      <c r="E42" s="70">
        <v>454.9</v>
      </c>
      <c r="F42" s="70">
        <v>479.83</v>
      </c>
      <c r="G42" s="27" t="s">
        <v>108</v>
      </c>
    </row>
    <row r="43" spans="1:7" x14ac:dyDescent="0.25">
      <c r="B43" s="77" t="s">
        <v>128</v>
      </c>
      <c r="C43" s="78" t="s">
        <v>91</v>
      </c>
      <c r="D43" s="70">
        <v>460.23</v>
      </c>
      <c r="E43" s="70">
        <v>457.33</v>
      </c>
      <c r="F43" s="70">
        <v>472.5</v>
      </c>
      <c r="G43" s="27" t="s">
        <v>108</v>
      </c>
    </row>
    <row r="44" spans="1:7" x14ac:dyDescent="0.25">
      <c r="B44" s="79" t="s">
        <v>121</v>
      </c>
      <c r="C44" s="80" t="s">
        <v>177</v>
      </c>
      <c r="D44" s="26" t="s">
        <v>108</v>
      </c>
      <c r="E44" s="26" t="s">
        <v>108</v>
      </c>
      <c r="F44" s="26" t="s">
        <v>108</v>
      </c>
      <c r="G44" s="74">
        <v>568.25</v>
      </c>
    </row>
    <row r="45" spans="1:7" x14ac:dyDescent="0.25">
      <c r="B45" s="79" t="s">
        <v>119</v>
      </c>
      <c r="C45" s="80" t="s">
        <v>178</v>
      </c>
      <c r="D45" s="26" t="s">
        <v>108</v>
      </c>
      <c r="E45" s="26" t="s">
        <v>108</v>
      </c>
      <c r="F45" s="26" t="s">
        <v>108</v>
      </c>
      <c r="G45" s="74">
        <v>560.37</v>
      </c>
    </row>
    <row r="46" spans="1:7" ht="45" x14ac:dyDescent="0.25">
      <c r="B46" s="79" t="s">
        <v>117</v>
      </c>
      <c r="C46" s="80" t="s">
        <v>179</v>
      </c>
      <c r="D46" s="26" t="s">
        <v>108</v>
      </c>
      <c r="E46" s="26" t="s">
        <v>108</v>
      </c>
      <c r="F46" s="26" t="s">
        <v>108</v>
      </c>
      <c r="G46" s="74">
        <v>548.24</v>
      </c>
    </row>
    <row r="47" spans="1:7" x14ac:dyDescent="0.25">
      <c r="B47" s="79" t="s">
        <v>115</v>
      </c>
      <c r="C47" s="80" t="s">
        <v>180</v>
      </c>
      <c r="D47" s="26" t="s">
        <v>108</v>
      </c>
      <c r="E47" s="26" t="s">
        <v>108</v>
      </c>
      <c r="F47" s="26" t="s">
        <v>108</v>
      </c>
      <c r="G47" s="74">
        <v>534.39</v>
      </c>
    </row>
    <row r="48" spans="1:7" ht="30" x14ac:dyDescent="0.25">
      <c r="B48" s="79" t="s">
        <v>113</v>
      </c>
      <c r="C48" s="80" t="s">
        <v>181</v>
      </c>
      <c r="D48" s="26" t="s">
        <v>108</v>
      </c>
      <c r="E48" s="26" t="s">
        <v>108</v>
      </c>
      <c r="F48" s="26" t="s">
        <v>108</v>
      </c>
      <c r="G48" s="74">
        <v>507.71</v>
      </c>
    </row>
    <row r="49" spans="2:7" ht="15.75" x14ac:dyDescent="0.25">
      <c r="B49" s="14">
        <v>121</v>
      </c>
      <c r="C49" s="13" t="s">
        <v>90</v>
      </c>
      <c r="D49" s="12">
        <v>401</v>
      </c>
      <c r="E49" s="81">
        <v>416</v>
      </c>
      <c r="F49" s="81">
        <v>424.92</v>
      </c>
      <c r="G49" s="21">
        <v>428.65</v>
      </c>
    </row>
    <row r="50" spans="2:7" ht="15.75" x14ac:dyDescent="0.25">
      <c r="B50" s="14">
        <v>125</v>
      </c>
      <c r="C50" s="13" t="s">
        <v>89</v>
      </c>
      <c r="D50" s="12">
        <v>385</v>
      </c>
      <c r="E50" s="81">
        <v>420</v>
      </c>
      <c r="F50" s="81">
        <v>488</v>
      </c>
      <c r="G50" s="21">
        <v>488</v>
      </c>
    </row>
    <row r="51" spans="2:7" ht="15.75" x14ac:dyDescent="0.25">
      <c r="B51" s="14">
        <v>126</v>
      </c>
      <c r="C51" s="146" t="s">
        <v>88</v>
      </c>
      <c r="D51" s="146"/>
      <c r="E51" s="146"/>
      <c r="F51" s="146"/>
      <c r="G51" s="75"/>
    </row>
    <row r="52" spans="2:7" ht="45" x14ac:dyDescent="0.25">
      <c r="B52" s="16" t="s">
        <v>34</v>
      </c>
      <c r="C52" s="15" t="s">
        <v>87</v>
      </c>
      <c r="D52" s="63">
        <v>389.18</v>
      </c>
      <c r="E52" s="64">
        <v>412.4</v>
      </c>
      <c r="F52" s="64">
        <v>403.41</v>
      </c>
      <c r="G52" s="22">
        <v>415.91</v>
      </c>
    </row>
    <row r="53" spans="2:7" ht="30" x14ac:dyDescent="0.25">
      <c r="B53" s="16" t="s">
        <v>32</v>
      </c>
      <c r="C53" s="15" t="s">
        <v>86</v>
      </c>
      <c r="D53" s="63">
        <v>416.78</v>
      </c>
      <c r="E53" s="64">
        <v>424.49</v>
      </c>
      <c r="F53" s="64">
        <v>405.11</v>
      </c>
      <c r="G53" s="22">
        <v>421.73</v>
      </c>
    </row>
    <row r="54" spans="2:7" ht="15.75" x14ac:dyDescent="0.25">
      <c r="B54" s="14">
        <v>127</v>
      </c>
      <c r="C54" s="13" t="s">
        <v>85</v>
      </c>
      <c r="D54" s="12">
        <v>346.36</v>
      </c>
      <c r="E54" s="81">
        <v>372.11</v>
      </c>
      <c r="F54" s="81">
        <v>384.66</v>
      </c>
      <c r="G54" s="21">
        <v>404.11</v>
      </c>
    </row>
    <row r="55" spans="2:7" ht="15.75" x14ac:dyDescent="0.25">
      <c r="B55" s="14">
        <v>128</v>
      </c>
      <c r="C55" s="146" t="s">
        <v>84</v>
      </c>
      <c r="D55" s="146"/>
      <c r="E55" s="146"/>
      <c r="F55" s="146"/>
      <c r="G55" s="75"/>
    </row>
    <row r="56" spans="2:7" x14ac:dyDescent="0.25">
      <c r="B56" s="16" t="s">
        <v>34</v>
      </c>
      <c r="C56" s="15" t="s">
        <v>83</v>
      </c>
      <c r="D56" s="150">
        <v>367.97</v>
      </c>
      <c r="E56" s="150">
        <v>375.59</v>
      </c>
      <c r="F56" s="64">
        <v>423.01</v>
      </c>
      <c r="G56" s="22">
        <v>443.73</v>
      </c>
    </row>
    <row r="57" spans="2:7" x14ac:dyDescent="0.25">
      <c r="B57" s="16" t="s">
        <v>32</v>
      </c>
      <c r="C57" s="15" t="s">
        <v>82</v>
      </c>
      <c r="D57" s="150"/>
      <c r="E57" s="150"/>
      <c r="F57" s="64">
        <v>407.05</v>
      </c>
      <c r="G57" s="22">
        <v>415.93</v>
      </c>
    </row>
    <row r="58" spans="2:7" ht="60" x14ac:dyDescent="0.25">
      <c r="B58" s="16" t="s">
        <v>56</v>
      </c>
      <c r="C58" s="15" t="s">
        <v>81</v>
      </c>
      <c r="D58" s="150"/>
      <c r="E58" s="150"/>
      <c r="F58" s="64">
        <v>386.47</v>
      </c>
      <c r="G58" s="22">
        <v>394.53</v>
      </c>
    </row>
    <row r="59" spans="2:7" ht="15.75" x14ac:dyDescent="0.25">
      <c r="B59" s="14">
        <v>135</v>
      </c>
      <c r="C59" s="13" t="s">
        <v>80</v>
      </c>
      <c r="D59" s="12">
        <v>414</v>
      </c>
      <c r="E59" s="12">
        <v>414.65</v>
      </c>
      <c r="F59" s="12">
        <v>440.77</v>
      </c>
      <c r="G59" s="11">
        <v>448.32</v>
      </c>
    </row>
    <row r="60" spans="2:7" ht="15.75" x14ac:dyDescent="0.25">
      <c r="B60" s="14">
        <v>136</v>
      </c>
      <c r="C60" s="13" t="s">
        <v>79</v>
      </c>
      <c r="D60" s="12">
        <v>375.43</v>
      </c>
      <c r="E60" s="81">
        <v>384.08</v>
      </c>
      <c r="F60" s="81">
        <v>402.3</v>
      </c>
      <c r="G60" s="21">
        <v>424.55</v>
      </c>
    </row>
    <row r="61" spans="2:7" ht="15.75" x14ac:dyDescent="0.25">
      <c r="B61" s="14">
        <v>211</v>
      </c>
      <c r="C61" s="13" t="s">
        <v>78</v>
      </c>
      <c r="D61" s="12">
        <v>479.81</v>
      </c>
      <c r="E61" s="81">
        <v>495.97</v>
      </c>
      <c r="F61" s="81">
        <v>486</v>
      </c>
      <c r="G61" s="21">
        <v>474.59</v>
      </c>
    </row>
    <row r="62" spans="2:7" ht="15.75" x14ac:dyDescent="0.25">
      <c r="B62" s="14">
        <v>212</v>
      </c>
      <c r="C62" s="13" t="s">
        <v>77</v>
      </c>
      <c r="D62" s="12">
        <v>471.77</v>
      </c>
      <c r="E62" s="81">
        <v>485.17</v>
      </c>
      <c r="F62" s="81">
        <v>499.55</v>
      </c>
      <c r="G62" s="21">
        <v>511.68</v>
      </c>
    </row>
    <row r="63" spans="2:7" ht="15.75" x14ac:dyDescent="0.25">
      <c r="B63" s="14">
        <v>215</v>
      </c>
      <c r="C63" s="146" t="s">
        <v>76</v>
      </c>
      <c r="D63" s="146"/>
      <c r="E63" s="146"/>
      <c r="F63" s="146"/>
      <c r="G63" s="75"/>
    </row>
    <row r="64" spans="2:7" ht="60" x14ac:dyDescent="0.25">
      <c r="B64" s="16" t="s">
        <v>34</v>
      </c>
      <c r="C64" s="15" t="s">
        <v>75</v>
      </c>
      <c r="D64" s="144">
        <v>440.51</v>
      </c>
      <c r="E64" s="144">
        <v>450.37</v>
      </c>
      <c r="F64" s="64">
        <v>457.74</v>
      </c>
      <c r="G64" s="22">
        <v>476.06</v>
      </c>
    </row>
    <row r="65" spans="2:7" ht="45" x14ac:dyDescent="0.25">
      <c r="B65" s="16" t="s">
        <v>32</v>
      </c>
      <c r="C65" s="15" t="s">
        <v>74</v>
      </c>
      <c r="D65" s="144"/>
      <c r="E65" s="144"/>
      <c r="F65" s="64">
        <v>466.63</v>
      </c>
      <c r="G65" s="22">
        <v>485.27</v>
      </c>
    </row>
    <row r="66" spans="2:7" x14ac:dyDescent="0.25">
      <c r="B66" s="16" t="s">
        <v>56</v>
      </c>
      <c r="C66" s="15" t="s">
        <v>73</v>
      </c>
      <c r="D66" s="144"/>
      <c r="E66" s="144"/>
      <c r="F66" s="64">
        <v>474.92</v>
      </c>
      <c r="G66" s="22">
        <v>492.89</v>
      </c>
    </row>
    <row r="67" spans="2:7" ht="15.75" x14ac:dyDescent="0.25">
      <c r="B67" s="14">
        <v>216</v>
      </c>
      <c r="C67" s="13" t="s">
        <v>72</v>
      </c>
      <c r="D67" s="12">
        <v>374</v>
      </c>
      <c r="E67" s="81">
        <v>387</v>
      </c>
      <c r="F67" s="81">
        <v>405</v>
      </c>
      <c r="G67" s="21">
        <v>422</v>
      </c>
    </row>
    <row r="68" spans="2:7" ht="15.75" x14ac:dyDescent="0.25">
      <c r="B68" s="14">
        <v>221</v>
      </c>
      <c r="C68" s="13" t="s">
        <v>71</v>
      </c>
      <c r="D68" s="12">
        <v>458.25</v>
      </c>
      <c r="E68" s="12">
        <v>471.06</v>
      </c>
      <c r="F68" s="81">
        <v>477.22</v>
      </c>
      <c r="G68" s="21">
        <v>495.51</v>
      </c>
    </row>
    <row r="69" spans="2:7" ht="15.75" x14ac:dyDescent="0.25">
      <c r="B69" s="14">
        <v>222</v>
      </c>
      <c r="C69" s="13" t="s">
        <v>70</v>
      </c>
      <c r="D69" s="12">
        <v>472.86</v>
      </c>
      <c r="E69" s="12">
        <v>479.19</v>
      </c>
      <c r="F69" s="81">
        <v>475.7</v>
      </c>
      <c r="G69" s="21">
        <v>498.51</v>
      </c>
    </row>
    <row r="70" spans="2:7" ht="15.75" x14ac:dyDescent="0.25">
      <c r="B70" s="14">
        <v>225</v>
      </c>
      <c r="C70" s="13" t="s">
        <v>69</v>
      </c>
      <c r="D70" s="12">
        <v>379.9</v>
      </c>
      <c r="E70" s="12">
        <v>380.69</v>
      </c>
      <c r="F70" s="81">
        <v>391.3</v>
      </c>
      <c r="G70" s="21">
        <v>411.51</v>
      </c>
    </row>
    <row r="71" spans="2:7" ht="15.75" x14ac:dyDescent="0.25">
      <c r="B71" s="14">
        <v>226</v>
      </c>
      <c r="C71" s="13" t="s">
        <v>68</v>
      </c>
      <c r="D71" s="12">
        <v>399</v>
      </c>
      <c r="E71" s="12">
        <v>400.68</v>
      </c>
      <c r="F71" s="12">
        <v>441.98</v>
      </c>
      <c r="G71" s="11">
        <v>450.41</v>
      </c>
    </row>
    <row r="72" spans="2:7" ht="15.75" x14ac:dyDescent="0.25">
      <c r="B72" s="14">
        <v>231</v>
      </c>
      <c r="C72" s="13" t="s">
        <v>67</v>
      </c>
      <c r="D72" s="12">
        <v>413</v>
      </c>
      <c r="E72" s="12">
        <v>419.63</v>
      </c>
      <c r="F72" s="12">
        <v>433.28</v>
      </c>
      <c r="G72" s="11">
        <v>446.65</v>
      </c>
    </row>
    <row r="73" spans="2:7" ht="15.75" x14ac:dyDescent="0.25">
      <c r="B73" s="14">
        <v>235</v>
      </c>
      <c r="C73" s="146" t="s">
        <v>66</v>
      </c>
      <c r="D73" s="146"/>
      <c r="E73" s="146"/>
      <c r="F73" s="146"/>
      <c r="G73" s="75"/>
    </row>
    <row r="74" spans="2:7" ht="60" x14ac:dyDescent="0.25">
      <c r="B74" s="20" t="s">
        <v>34</v>
      </c>
      <c r="C74" s="19" t="s">
        <v>65</v>
      </c>
      <c r="D74" s="63">
        <v>396</v>
      </c>
      <c r="E74" s="144">
        <v>431</v>
      </c>
      <c r="F74" s="144">
        <v>431</v>
      </c>
      <c r="G74" s="145">
        <v>428</v>
      </c>
    </row>
    <row r="75" spans="2:7" x14ac:dyDescent="0.25">
      <c r="B75" s="20" t="s">
        <v>32</v>
      </c>
      <c r="C75" s="19" t="s">
        <v>64</v>
      </c>
      <c r="D75" s="63">
        <v>408</v>
      </c>
      <c r="E75" s="144"/>
      <c r="F75" s="144"/>
      <c r="G75" s="145"/>
    </row>
    <row r="76" spans="2:7" x14ac:dyDescent="0.25">
      <c r="B76" s="20" t="s">
        <v>56</v>
      </c>
      <c r="C76" s="19" t="s">
        <v>63</v>
      </c>
      <c r="D76" s="63">
        <v>440</v>
      </c>
      <c r="E76" s="144"/>
      <c r="F76" s="144"/>
      <c r="G76" s="145"/>
    </row>
    <row r="77" spans="2:7" ht="15.75" x14ac:dyDescent="0.25">
      <c r="B77" s="14">
        <v>236</v>
      </c>
      <c r="C77" s="13" t="s">
        <v>62</v>
      </c>
      <c r="D77" s="12">
        <v>391</v>
      </c>
      <c r="E77" s="12">
        <v>402</v>
      </c>
      <c r="F77" s="12">
        <v>422.38</v>
      </c>
      <c r="G77" s="11">
        <v>435.4</v>
      </c>
    </row>
    <row r="78" spans="2:7" ht="15.75" x14ac:dyDescent="0.25">
      <c r="B78" s="14">
        <v>237</v>
      </c>
      <c r="C78" s="13" t="s">
        <v>61</v>
      </c>
      <c r="D78" s="12">
        <v>374</v>
      </c>
      <c r="E78" s="12">
        <v>374</v>
      </c>
      <c r="F78" s="12">
        <v>387</v>
      </c>
      <c r="G78" s="11">
        <v>407</v>
      </c>
    </row>
    <row r="79" spans="2:7" ht="15.75" x14ac:dyDescent="0.25">
      <c r="B79" s="14">
        <v>311</v>
      </c>
      <c r="C79" s="13" t="s">
        <v>60</v>
      </c>
      <c r="D79" s="12">
        <v>459</v>
      </c>
      <c r="E79" s="12">
        <v>468</v>
      </c>
      <c r="F79" s="12">
        <v>480</v>
      </c>
      <c r="G79" s="11">
        <v>490</v>
      </c>
    </row>
    <row r="80" spans="2:7" ht="15.75" x14ac:dyDescent="0.25">
      <c r="B80" s="14">
        <v>315</v>
      </c>
      <c r="C80" s="146" t="s">
        <v>59</v>
      </c>
      <c r="D80" s="146"/>
      <c r="E80" s="146"/>
      <c r="F80" s="146"/>
      <c r="G80" s="75"/>
    </row>
    <row r="81" spans="2:7" x14ac:dyDescent="0.25">
      <c r="B81" s="16" t="s">
        <v>34</v>
      </c>
      <c r="C81" s="15" t="s">
        <v>58</v>
      </c>
      <c r="D81" s="144">
        <v>414</v>
      </c>
      <c r="E81" s="144">
        <v>432</v>
      </c>
      <c r="F81" s="63">
        <v>496</v>
      </c>
      <c r="G81" s="65">
        <v>514</v>
      </c>
    </row>
    <row r="82" spans="2:7" x14ac:dyDescent="0.25">
      <c r="B82" s="16" t="s">
        <v>32</v>
      </c>
      <c r="C82" s="15" t="s">
        <v>57</v>
      </c>
      <c r="D82" s="144"/>
      <c r="E82" s="144"/>
      <c r="F82" s="63">
        <v>477</v>
      </c>
      <c r="G82" s="65">
        <v>492</v>
      </c>
    </row>
    <row r="83" spans="2:7" x14ac:dyDescent="0.25">
      <c r="B83" s="16" t="s">
        <v>56</v>
      </c>
      <c r="C83" s="15" t="s">
        <v>55</v>
      </c>
      <c r="D83" s="144"/>
      <c r="E83" s="144"/>
      <c r="F83" s="63">
        <v>485</v>
      </c>
      <c r="G83" s="65">
        <v>499</v>
      </c>
    </row>
    <row r="84" spans="2:7" x14ac:dyDescent="0.25">
      <c r="B84" s="16" t="s">
        <v>54</v>
      </c>
      <c r="C84" s="15" t="s">
        <v>53</v>
      </c>
      <c r="D84" s="144"/>
      <c r="E84" s="144"/>
      <c r="F84" s="63">
        <v>418</v>
      </c>
      <c r="G84" s="65">
        <v>423</v>
      </c>
    </row>
    <row r="85" spans="2:7" ht="135" x14ac:dyDescent="0.25">
      <c r="B85" s="16" t="s">
        <v>52</v>
      </c>
      <c r="C85" s="15" t="s">
        <v>51</v>
      </c>
      <c r="D85" s="144"/>
      <c r="E85" s="144"/>
      <c r="F85" s="63">
        <v>442</v>
      </c>
      <c r="G85" s="65">
        <v>461</v>
      </c>
    </row>
    <row r="86" spans="2:7" ht="15.75" x14ac:dyDescent="0.25">
      <c r="B86" s="14">
        <v>316</v>
      </c>
      <c r="C86" s="13" t="s">
        <v>50</v>
      </c>
      <c r="D86" s="12">
        <v>417</v>
      </c>
      <c r="E86" s="12">
        <v>428</v>
      </c>
      <c r="F86" s="12">
        <v>457.52</v>
      </c>
      <c r="G86" s="11">
        <v>497.72</v>
      </c>
    </row>
    <row r="87" spans="2:7" ht="15.75" x14ac:dyDescent="0.25">
      <c r="B87" s="14">
        <v>317</v>
      </c>
      <c r="C87" s="13" t="s">
        <v>49</v>
      </c>
      <c r="D87" s="12">
        <v>420</v>
      </c>
      <c r="E87" s="12">
        <v>416</v>
      </c>
      <c r="F87" s="12">
        <v>423</v>
      </c>
      <c r="G87" s="11">
        <v>435</v>
      </c>
    </row>
    <row r="88" spans="2:7" ht="15.75" x14ac:dyDescent="0.25">
      <c r="B88" s="14">
        <v>325</v>
      </c>
      <c r="C88" s="13" t="s">
        <v>48</v>
      </c>
      <c r="D88" s="12">
        <v>391</v>
      </c>
      <c r="E88" s="12">
        <v>391</v>
      </c>
      <c r="F88" s="12">
        <v>366</v>
      </c>
      <c r="G88" s="11">
        <v>388</v>
      </c>
    </row>
    <row r="89" spans="2:7" ht="15.75" x14ac:dyDescent="0.25">
      <c r="B89" s="14">
        <v>326</v>
      </c>
      <c r="C89" s="146" t="s">
        <v>47</v>
      </c>
      <c r="D89" s="146"/>
      <c r="E89" s="146"/>
      <c r="F89" s="146"/>
      <c r="G89" s="75"/>
    </row>
    <row r="90" spans="2:7" ht="45" x14ac:dyDescent="0.25">
      <c r="B90" s="16" t="s">
        <v>34</v>
      </c>
      <c r="C90" s="15" t="s">
        <v>46</v>
      </c>
      <c r="D90" s="144">
        <v>377</v>
      </c>
      <c r="E90" s="144">
        <v>385</v>
      </c>
      <c r="F90" s="63">
        <v>409</v>
      </c>
      <c r="G90" s="145">
        <v>406</v>
      </c>
    </row>
    <row r="91" spans="2:7" ht="30" x14ac:dyDescent="0.25">
      <c r="B91" s="16" t="s">
        <v>32</v>
      </c>
      <c r="C91" s="15" t="s">
        <v>45</v>
      </c>
      <c r="D91" s="144"/>
      <c r="E91" s="144"/>
      <c r="F91" s="63">
        <v>366</v>
      </c>
      <c r="G91" s="145"/>
    </row>
    <row r="92" spans="2:7" ht="15.75" x14ac:dyDescent="0.25">
      <c r="B92" s="18">
        <v>327</v>
      </c>
      <c r="C92" s="17" t="s">
        <v>44</v>
      </c>
      <c r="D92" s="12">
        <v>384.22</v>
      </c>
      <c r="E92" s="12">
        <v>405.96</v>
      </c>
      <c r="F92" s="12">
        <v>407.45</v>
      </c>
      <c r="G92" s="11">
        <v>416.75</v>
      </c>
    </row>
    <row r="93" spans="2:7" ht="15.75" x14ac:dyDescent="0.25">
      <c r="B93" s="14">
        <v>335</v>
      </c>
      <c r="C93" s="13" t="s">
        <v>43</v>
      </c>
      <c r="D93" s="12">
        <v>451.51</v>
      </c>
      <c r="E93" s="12">
        <v>465.02</v>
      </c>
      <c r="F93" s="12">
        <v>467.79</v>
      </c>
      <c r="G93" s="11">
        <v>478.94</v>
      </c>
    </row>
    <row r="94" spans="2:7" ht="15.75" x14ac:dyDescent="0.25">
      <c r="B94" s="14">
        <v>336</v>
      </c>
      <c r="C94" s="13" t="s">
        <v>42</v>
      </c>
      <c r="D94" s="12">
        <v>428</v>
      </c>
      <c r="E94" s="12">
        <v>448</v>
      </c>
      <c r="F94" s="12">
        <v>462</v>
      </c>
      <c r="G94" s="11">
        <v>482</v>
      </c>
    </row>
    <row r="95" spans="2:7" ht="15.75" x14ac:dyDescent="0.25">
      <c r="B95" s="14">
        <v>337</v>
      </c>
      <c r="C95" s="13" t="s">
        <v>41</v>
      </c>
      <c r="D95" s="12">
        <v>388</v>
      </c>
      <c r="E95" s="12">
        <v>421</v>
      </c>
      <c r="F95" s="12">
        <v>422</v>
      </c>
      <c r="G95" s="11">
        <v>422</v>
      </c>
    </row>
    <row r="96" spans="2:7" ht="15.75" x14ac:dyDescent="0.25">
      <c r="B96" s="14">
        <v>415</v>
      </c>
      <c r="C96" s="13" t="s">
        <v>40</v>
      </c>
      <c r="D96" s="12">
        <v>442.58</v>
      </c>
      <c r="E96" s="12">
        <v>468.36</v>
      </c>
      <c r="F96" s="12">
        <v>465.51</v>
      </c>
      <c r="G96" s="11">
        <v>487.15</v>
      </c>
    </row>
    <row r="97" spans="2:7" ht="15.75" x14ac:dyDescent="0.25">
      <c r="B97" s="14">
        <v>416</v>
      </c>
      <c r="C97" s="13" t="s">
        <v>39</v>
      </c>
      <c r="D97" s="12">
        <v>475.84</v>
      </c>
      <c r="E97" s="12">
        <v>478.65</v>
      </c>
      <c r="F97" s="12">
        <v>505.5</v>
      </c>
      <c r="G97" s="11">
        <v>516.01</v>
      </c>
    </row>
    <row r="98" spans="2:7" ht="15.75" x14ac:dyDescent="0.25">
      <c r="B98" s="14">
        <v>417</v>
      </c>
      <c r="C98" s="13" t="s">
        <v>38</v>
      </c>
      <c r="D98" s="12">
        <v>360</v>
      </c>
      <c r="E98" s="12">
        <v>373.25</v>
      </c>
      <c r="F98" s="12">
        <v>390</v>
      </c>
      <c r="G98" s="11">
        <v>397.13</v>
      </c>
    </row>
    <row r="99" spans="2:7" ht="15.75" x14ac:dyDescent="0.25">
      <c r="B99" s="14">
        <v>421</v>
      </c>
      <c r="C99" s="13" t="s">
        <v>37</v>
      </c>
      <c r="D99" s="12">
        <v>460</v>
      </c>
      <c r="E99" s="12">
        <v>466</v>
      </c>
      <c r="F99" s="12">
        <v>484</v>
      </c>
      <c r="G99" s="11">
        <v>488</v>
      </c>
    </row>
    <row r="100" spans="2:7" ht="15.75" x14ac:dyDescent="0.25">
      <c r="B100" s="14">
        <v>425</v>
      </c>
      <c r="C100" s="13" t="s">
        <v>36</v>
      </c>
      <c r="D100" s="12">
        <v>416.68</v>
      </c>
      <c r="E100" s="12">
        <v>423.3</v>
      </c>
      <c r="F100" s="12">
        <v>430.53</v>
      </c>
      <c r="G100" s="11">
        <v>461.19</v>
      </c>
    </row>
    <row r="101" spans="2:7" ht="15.75" x14ac:dyDescent="0.25">
      <c r="B101" s="14">
        <v>426</v>
      </c>
      <c r="C101" s="147" t="s">
        <v>35</v>
      </c>
      <c r="D101" s="148"/>
      <c r="E101" s="148"/>
      <c r="F101" s="148"/>
      <c r="G101" s="149"/>
    </row>
    <row r="102" spans="2:7" x14ac:dyDescent="0.25">
      <c r="B102" s="16" t="s">
        <v>34</v>
      </c>
      <c r="C102" s="15" t="s">
        <v>33</v>
      </c>
      <c r="D102" s="144">
        <v>419.72</v>
      </c>
      <c r="E102" s="144">
        <v>425.55</v>
      </c>
      <c r="F102" s="63">
        <v>447.77</v>
      </c>
      <c r="G102" s="65">
        <v>470.08</v>
      </c>
    </row>
    <row r="103" spans="2:7" x14ac:dyDescent="0.25">
      <c r="B103" s="16" t="s">
        <v>32</v>
      </c>
      <c r="C103" s="15" t="s">
        <v>31</v>
      </c>
      <c r="D103" s="144"/>
      <c r="E103" s="144"/>
      <c r="F103" s="63">
        <v>431.85</v>
      </c>
      <c r="G103" s="65">
        <v>439.06</v>
      </c>
    </row>
    <row r="104" spans="2:7" ht="15.75" x14ac:dyDescent="0.25">
      <c r="B104" s="14">
        <v>435</v>
      </c>
      <c r="C104" s="13" t="s">
        <v>30</v>
      </c>
      <c r="D104" s="12">
        <v>449.31</v>
      </c>
      <c r="E104" s="12">
        <v>470.31</v>
      </c>
      <c r="F104" s="12">
        <v>499.86</v>
      </c>
      <c r="G104" s="11">
        <v>521.16</v>
      </c>
    </row>
    <row r="105" spans="2:7" ht="15.75" x14ac:dyDescent="0.25">
      <c r="B105" s="14">
        <v>436</v>
      </c>
      <c r="C105" s="13" t="s">
        <v>29</v>
      </c>
      <c r="D105" s="12">
        <v>398.48</v>
      </c>
      <c r="E105" s="12">
        <v>402.34</v>
      </c>
      <c r="F105" s="12">
        <v>424.73</v>
      </c>
      <c r="G105" s="11">
        <v>441.37</v>
      </c>
    </row>
    <row r="106" spans="2:7" ht="16.5" thickBot="1" x14ac:dyDescent="0.3">
      <c r="B106" s="10">
        <v>437</v>
      </c>
      <c r="C106" s="9" t="s">
        <v>28</v>
      </c>
      <c r="D106" s="8">
        <v>368.68</v>
      </c>
      <c r="E106" s="8">
        <v>375.61</v>
      </c>
      <c r="F106" s="8">
        <v>401.98</v>
      </c>
      <c r="G106" s="7">
        <v>412</v>
      </c>
    </row>
    <row r="108" spans="2:7" x14ac:dyDescent="0.25">
      <c r="B108" s="6" t="s">
        <v>27</v>
      </c>
      <c r="C108" s="6" t="s">
        <v>26</v>
      </c>
    </row>
    <row r="109" spans="2:7" x14ac:dyDescent="0.25">
      <c r="B109" s="6" t="s">
        <v>182</v>
      </c>
      <c r="C109" s="6" t="s">
        <v>183</v>
      </c>
    </row>
  </sheetData>
  <mergeCells count="31">
    <mergeCell ref="C11:F11"/>
    <mergeCell ref="B1:G1"/>
    <mergeCell ref="B2:C2"/>
    <mergeCell ref="C4:G4"/>
    <mergeCell ref="E5:E10"/>
    <mergeCell ref="D7:D10"/>
    <mergeCell ref="C73:F73"/>
    <mergeCell ref="C29:F29"/>
    <mergeCell ref="D30:D36"/>
    <mergeCell ref="E30:E36"/>
    <mergeCell ref="C37:F37"/>
    <mergeCell ref="C51:F51"/>
    <mergeCell ref="C55:F55"/>
    <mergeCell ref="D56:D58"/>
    <mergeCell ref="E56:E58"/>
    <mergeCell ref="C63:F63"/>
    <mergeCell ref="D64:D66"/>
    <mergeCell ref="E64:E66"/>
    <mergeCell ref="D102:D103"/>
    <mergeCell ref="E102:E103"/>
    <mergeCell ref="E74:E76"/>
    <mergeCell ref="F74:F76"/>
    <mergeCell ref="G74:G76"/>
    <mergeCell ref="C80:F80"/>
    <mergeCell ref="D81:D85"/>
    <mergeCell ref="E81:E85"/>
    <mergeCell ref="C89:F89"/>
    <mergeCell ref="D90:D91"/>
    <mergeCell ref="E90:E91"/>
    <mergeCell ref="G90:G91"/>
    <mergeCell ref="C101:G101"/>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58"/>
  <sheetViews>
    <sheetView tabSelected="1" topLeftCell="A13" zoomScale="80" zoomScaleNormal="80" workbookViewId="0">
      <selection activeCell="M50" sqref="M50"/>
    </sheetView>
  </sheetViews>
  <sheetFormatPr baseColWidth="10" defaultColWidth="9" defaultRowHeight="15" x14ac:dyDescent="0.25"/>
  <cols>
    <col min="1" max="1" width="15.42578125" style="97" customWidth="1"/>
    <col min="2" max="2" width="20.140625" style="97" customWidth="1"/>
    <col min="3" max="3" width="13.42578125" style="97" customWidth="1"/>
    <col min="4" max="4" width="12.140625" style="97" customWidth="1"/>
    <col min="5" max="5" width="16.7109375" style="97" customWidth="1"/>
    <col min="6" max="6" width="6.28515625" style="97" customWidth="1"/>
    <col min="7" max="7" width="9" style="97"/>
    <col min="8" max="8" width="9" style="97" customWidth="1"/>
    <col min="9" max="9" width="9" style="97"/>
    <col min="10" max="10" width="5.42578125" style="97" customWidth="1"/>
    <col min="11" max="11" width="15.85546875" style="97" customWidth="1"/>
    <col min="12" max="12" width="20.28515625" style="97" bestFit="1" customWidth="1"/>
    <col min="13" max="13" width="12.85546875" style="97" customWidth="1"/>
    <col min="14" max="14" width="10.28515625" style="97" bestFit="1" customWidth="1"/>
    <col min="15" max="15" width="17.85546875" style="97" customWidth="1"/>
    <col min="16" max="16384" width="9" style="97"/>
  </cols>
  <sheetData>
    <row r="1" spans="1:19" x14ac:dyDescent="0.25">
      <c r="A1" s="97" t="s">
        <v>23</v>
      </c>
    </row>
    <row r="2" spans="1:19" x14ac:dyDescent="0.25">
      <c r="A2" s="97" t="s">
        <v>196</v>
      </c>
    </row>
    <row r="3" spans="1:19" ht="14.25" customHeight="1" x14ac:dyDescent="0.25">
      <c r="A3" s="97" t="s">
        <v>197</v>
      </c>
    </row>
    <row r="4" spans="1:19" ht="14.25" customHeight="1" x14ac:dyDescent="0.25"/>
    <row r="5" spans="1:19" ht="14.25" customHeight="1" thickBot="1" x14ac:dyDescent="0.3"/>
    <row r="6" spans="1:19" ht="28.5" customHeight="1" thickBot="1" x14ac:dyDescent="0.4">
      <c r="A6" s="175" t="s">
        <v>191</v>
      </c>
      <c r="B6" s="176"/>
      <c r="C6" s="177"/>
      <c r="D6" s="178" t="s">
        <v>193</v>
      </c>
      <c r="E6" s="179"/>
      <c r="F6" s="179"/>
    </row>
    <row r="8" spans="1:19" ht="18.75" x14ac:dyDescent="0.3">
      <c r="A8" s="98" t="s">
        <v>156</v>
      </c>
      <c r="B8" s="48" t="s">
        <v>157</v>
      </c>
      <c r="C8" s="48" t="s">
        <v>158</v>
      </c>
      <c r="D8" s="99"/>
      <c r="E8" s="99"/>
      <c r="F8" s="99"/>
      <c r="G8" s="99"/>
      <c r="H8" s="99"/>
      <c r="I8" s="100"/>
      <c r="K8" s="98" t="s">
        <v>159</v>
      </c>
      <c r="L8" s="48" t="s">
        <v>157</v>
      </c>
      <c r="M8" s="48" t="s">
        <v>158</v>
      </c>
      <c r="N8" s="99"/>
      <c r="O8" s="99"/>
      <c r="P8" s="99"/>
      <c r="Q8" s="99"/>
      <c r="R8" s="99"/>
      <c r="S8" s="100"/>
    </row>
    <row r="9" spans="1:19" x14ac:dyDescent="0.25">
      <c r="A9" s="101" t="s">
        <v>24</v>
      </c>
      <c r="B9" s="102"/>
      <c r="C9" s="102"/>
      <c r="D9" s="102"/>
      <c r="E9" s="102"/>
      <c r="F9" s="102"/>
      <c r="G9" s="103"/>
      <c r="H9" s="103"/>
      <c r="I9" s="104"/>
      <c r="K9" s="101" t="s">
        <v>24</v>
      </c>
      <c r="L9" s="102"/>
      <c r="M9" s="102"/>
      <c r="N9" s="102"/>
      <c r="O9" s="102"/>
      <c r="P9" s="102"/>
      <c r="Q9" s="103"/>
      <c r="R9" s="103"/>
      <c r="S9" s="104"/>
    </row>
    <row r="10" spans="1:19" ht="15.75" thickBot="1" x14ac:dyDescent="0.3">
      <c r="A10" s="168" t="s">
        <v>0</v>
      </c>
      <c r="B10" s="166"/>
      <c r="C10" s="166"/>
      <c r="D10" s="103"/>
      <c r="E10" s="103"/>
      <c r="F10" s="103"/>
      <c r="G10" s="103"/>
      <c r="H10" s="103"/>
      <c r="I10" s="104"/>
      <c r="K10" s="168" t="s">
        <v>0</v>
      </c>
      <c r="L10" s="166"/>
      <c r="M10" s="166"/>
      <c r="N10" s="103"/>
      <c r="O10" s="103"/>
      <c r="P10" s="103"/>
      <c r="Q10" s="103"/>
      <c r="R10" s="103"/>
      <c r="S10" s="104"/>
    </row>
    <row r="11" spans="1:19" x14ac:dyDescent="0.25">
      <c r="A11" s="161">
        <v>2022</v>
      </c>
      <c r="B11" s="105" t="s">
        <v>1</v>
      </c>
      <c r="C11" s="41">
        <v>0</v>
      </c>
      <c r="D11" s="103"/>
      <c r="E11" s="49" t="s">
        <v>25</v>
      </c>
      <c r="F11" s="49"/>
      <c r="G11" s="49"/>
      <c r="H11" s="49"/>
      <c r="I11" s="53"/>
      <c r="K11" s="161">
        <v>2022</v>
      </c>
      <c r="L11" s="106" t="s">
        <v>1</v>
      </c>
      <c r="M11" s="41">
        <v>0</v>
      </c>
      <c r="N11" s="103"/>
      <c r="O11" s="49" t="s">
        <v>25</v>
      </c>
      <c r="P11" s="49"/>
      <c r="Q11" s="49"/>
      <c r="R11" s="49"/>
      <c r="S11" s="53"/>
    </row>
    <row r="12" spans="1:19" x14ac:dyDescent="0.25">
      <c r="A12" s="162"/>
      <c r="B12" s="107" t="s">
        <v>2</v>
      </c>
      <c r="C12" s="50">
        <v>0</v>
      </c>
      <c r="D12" s="103"/>
      <c r="E12" s="103"/>
      <c r="F12" s="103"/>
      <c r="G12" s="103"/>
      <c r="H12" s="103"/>
      <c r="I12" s="104"/>
      <c r="K12" s="162"/>
      <c r="L12" s="103" t="s">
        <v>2</v>
      </c>
      <c r="M12" s="50">
        <v>0</v>
      </c>
      <c r="N12" s="103"/>
      <c r="O12" s="103"/>
      <c r="P12" s="103"/>
      <c r="Q12" s="103"/>
      <c r="R12" s="103"/>
      <c r="S12" s="104"/>
    </row>
    <row r="13" spans="1:19" x14ac:dyDescent="0.25">
      <c r="A13" s="162"/>
      <c r="B13" s="107" t="s">
        <v>3</v>
      </c>
      <c r="C13" s="50">
        <v>0</v>
      </c>
      <c r="D13" s="103"/>
      <c r="E13" s="103"/>
      <c r="F13" s="103"/>
      <c r="G13" s="103"/>
      <c r="H13" s="103"/>
      <c r="I13" s="104"/>
      <c r="K13" s="162"/>
      <c r="L13" s="103" t="s">
        <v>3</v>
      </c>
      <c r="M13" s="50">
        <v>0</v>
      </c>
      <c r="N13" s="103"/>
      <c r="O13" s="103"/>
      <c r="P13" s="103"/>
      <c r="Q13" s="103"/>
      <c r="R13" s="103"/>
      <c r="S13" s="104"/>
    </row>
    <row r="14" spans="1:19" x14ac:dyDescent="0.25">
      <c r="A14" s="162"/>
      <c r="B14" s="107" t="s">
        <v>4</v>
      </c>
      <c r="C14" s="50">
        <v>0</v>
      </c>
      <c r="D14" s="103"/>
      <c r="E14" s="103"/>
      <c r="F14" s="103"/>
      <c r="G14" s="103"/>
      <c r="H14" s="103"/>
      <c r="I14" s="104"/>
      <c r="K14" s="162"/>
      <c r="L14" s="103" t="s">
        <v>4</v>
      </c>
      <c r="M14" s="50">
        <v>0</v>
      </c>
      <c r="N14" s="103"/>
      <c r="O14" s="103"/>
      <c r="P14" s="103"/>
      <c r="Q14" s="103"/>
      <c r="R14" s="103"/>
      <c r="S14" s="104"/>
    </row>
    <row r="15" spans="1:19" ht="15.75" thickBot="1" x14ac:dyDescent="0.3">
      <c r="A15" s="167"/>
      <c r="B15" s="108" t="s">
        <v>5</v>
      </c>
      <c r="C15" s="51">
        <v>0</v>
      </c>
      <c r="D15" s="103"/>
      <c r="E15" s="103"/>
      <c r="F15" s="103"/>
      <c r="G15" s="103"/>
      <c r="H15" s="103"/>
      <c r="I15" s="104"/>
      <c r="K15" s="167"/>
      <c r="L15" s="109" t="s">
        <v>5</v>
      </c>
      <c r="M15" s="51">
        <v>0</v>
      </c>
      <c r="N15" s="103"/>
      <c r="O15" s="103"/>
      <c r="P15" s="103"/>
      <c r="Q15" s="103"/>
      <c r="R15" s="103"/>
      <c r="S15" s="104"/>
    </row>
    <row r="16" spans="1:19" ht="15.75" thickBot="1" x14ac:dyDescent="0.3">
      <c r="A16" s="110"/>
      <c r="B16" s="103"/>
      <c r="C16" s="111"/>
      <c r="D16" s="103"/>
      <c r="E16" s="103"/>
      <c r="F16" s="103"/>
      <c r="G16" s="103"/>
      <c r="H16" s="103"/>
      <c r="I16" s="104"/>
      <c r="K16" s="110"/>
      <c r="L16" s="103"/>
      <c r="M16" s="111"/>
      <c r="N16" s="103"/>
      <c r="O16" s="103"/>
      <c r="P16" s="103"/>
      <c r="Q16" s="103"/>
      <c r="R16" s="103"/>
      <c r="S16" s="104"/>
    </row>
    <row r="17" spans="1:19" x14ac:dyDescent="0.25">
      <c r="A17" s="112" t="s">
        <v>15</v>
      </c>
      <c r="B17" s="106"/>
      <c r="C17" s="41">
        <v>0</v>
      </c>
      <c r="D17" s="103"/>
      <c r="E17" s="103"/>
      <c r="F17" s="103"/>
      <c r="G17" s="103"/>
      <c r="H17" s="103"/>
      <c r="I17" s="104"/>
      <c r="K17" s="112" t="s">
        <v>15</v>
      </c>
      <c r="L17" s="106"/>
      <c r="M17" s="41">
        <v>0</v>
      </c>
      <c r="N17" s="103"/>
      <c r="O17" s="103"/>
      <c r="P17" s="103"/>
      <c r="Q17" s="103"/>
      <c r="R17" s="103"/>
      <c r="S17" s="104"/>
    </row>
    <row r="18" spans="1:19" ht="15.75" thickBot="1" x14ac:dyDescent="0.3">
      <c r="A18" s="113" t="s">
        <v>14</v>
      </c>
      <c r="B18" s="109"/>
      <c r="C18" s="52">
        <v>0</v>
      </c>
      <c r="D18" s="103"/>
      <c r="E18" s="103"/>
      <c r="F18" s="103"/>
      <c r="G18" s="103"/>
      <c r="H18" s="103"/>
      <c r="I18" s="104"/>
      <c r="K18" s="113" t="s">
        <v>14</v>
      </c>
      <c r="L18" s="109"/>
      <c r="M18" s="52">
        <v>0</v>
      </c>
      <c r="N18" s="103"/>
      <c r="O18" s="103"/>
      <c r="P18" s="103"/>
      <c r="Q18" s="103"/>
      <c r="R18" s="103"/>
      <c r="S18" s="104"/>
    </row>
    <row r="19" spans="1:19" x14ac:dyDescent="0.25">
      <c r="A19" s="110"/>
      <c r="B19" s="103"/>
      <c r="C19" s="111"/>
      <c r="D19" s="103"/>
      <c r="E19" s="103"/>
      <c r="F19" s="103"/>
      <c r="G19" s="103"/>
      <c r="H19" s="103"/>
      <c r="I19" s="104"/>
      <c r="K19" s="110"/>
      <c r="L19" s="103"/>
      <c r="M19" s="111"/>
      <c r="N19" s="103"/>
      <c r="O19" s="103"/>
      <c r="P19" s="103"/>
      <c r="Q19" s="103"/>
      <c r="R19" s="103"/>
      <c r="S19" s="104"/>
    </row>
    <row r="20" spans="1:19" x14ac:dyDescent="0.25">
      <c r="A20" s="101" t="s">
        <v>16</v>
      </c>
      <c r="B20" s="114"/>
      <c r="C20" s="115"/>
      <c r="D20" s="116"/>
      <c r="E20" s="114"/>
      <c r="F20" s="114"/>
      <c r="G20" s="103"/>
      <c r="H20" s="103"/>
      <c r="I20" s="104"/>
      <c r="K20" s="101" t="s">
        <v>16</v>
      </c>
      <c r="L20" s="114"/>
      <c r="M20" s="115"/>
      <c r="N20" s="116"/>
      <c r="O20" s="114"/>
      <c r="P20" s="114"/>
      <c r="Q20" s="103"/>
      <c r="R20" s="103"/>
      <c r="S20" s="104"/>
    </row>
    <row r="21" spans="1:19" ht="15.75" thickBot="1" x14ac:dyDescent="0.3">
      <c r="A21" s="168" t="s">
        <v>0</v>
      </c>
      <c r="B21" s="166"/>
      <c r="C21" s="166"/>
      <c r="D21" s="117" t="s">
        <v>21</v>
      </c>
      <c r="E21" s="118" t="s">
        <v>17</v>
      </c>
      <c r="F21" s="119"/>
      <c r="G21" s="103"/>
      <c r="H21" s="103"/>
      <c r="I21" s="104"/>
      <c r="K21" s="168" t="s">
        <v>0</v>
      </c>
      <c r="L21" s="166"/>
      <c r="M21" s="166"/>
      <c r="N21" s="117" t="s">
        <v>21</v>
      </c>
      <c r="O21" s="118" t="s">
        <v>17</v>
      </c>
      <c r="P21" s="119"/>
      <c r="Q21" s="103"/>
      <c r="R21" s="103"/>
      <c r="S21" s="104"/>
    </row>
    <row r="22" spans="1:19" ht="16.5" thickBot="1" x14ac:dyDescent="0.3">
      <c r="A22" s="120"/>
      <c r="B22" s="121"/>
      <c r="C22" s="121"/>
      <c r="D22" s="117" t="s">
        <v>22</v>
      </c>
      <c r="E22" s="122">
        <f>SUMIF(Tarifwerk!$B:$B,A6,Tarifwerk!$C:$C)</f>
        <v>7.6999999999999999E-2</v>
      </c>
      <c r="F22" s="119"/>
      <c r="G22" s="103"/>
      <c r="H22" s="103"/>
      <c r="I22" s="104"/>
      <c r="K22" s="120"/>
      <c r="L22" s="121"/>
      <c r="M22" s="121"/>
      <c r="N22" s="117" t="s">
        <v>22</v>
      </c>
      <c r="O22" s="122">
        <f>SUMIF(Tarifwerk!$B:$B,A6,Tarifwerk!$C:$C)</f>
        <v>7.6999999999999999E-2</v>
      </c>
      <c r="P22" s="119"/>
      <c r="Q22" s="103"/>
      <c r="R22" s="103"/>
      <c r="S22" s="104"/>
    </row>
    <row r="23" spans="1:19" x14ac:dyDescent="0.25">
      <c r="A23" s="171">
        <v>2022</v>
      </c>
      <c r="B23" s="105" t="s">
        <v>1</v>
      </c>
      <c r="C23" s="123">
        <f>ROUND(C11,2)</f>
        <v>0</v>
      </c>
      <c r="D23" s="123">
        <f>ROUND(+C23-$C$18-$C$17,2)</f>
        <v>0</v>
      </c>
      <c r="E23" s="124">
        <f>ROUND((+D23+(D23*$E$22)),2)</f>
        <v>0</v>
      </c>
      <c r="F23" s="119"/>
      <c r="G23" s="103"/>
      <c r="H23" s="103"/>
      <c r="I23" s="104"/>
      <c r="K23" s="171">
        <v>2022</v>
      </c>
      <c r="L23" s="105" t="s">
        <v>1</v>
      </c>
      <c r="M23" s="123">
        <f>ROUND(M11,2)</f>
        <v>0</v>
      </c>
      <c r="N23" s="123">
        <f>ROUND(+M23-$M$18-$M$17,2)</f>
        <v>0</v>
      </c>
      <c r="O23" s="124">
        <f>ROUND(+N23+(N23*$E$22),2)</f>
        <v>0</v>
      </c>
      <c r="P23" s="119"/>
      <c r="Q23" s="103"/>
      <c r="R23" s="103"/>
      <c r="S23" s="104"/>
    </row>
    <row r="24" spans="1:19" x14ac:dyDescent="0.25">
      <c r="A24" s="157"/>
      <c r="B24" s="107" t="s">
        <v>2</v>
      </c>
      <c r="C24" s="125">
        <f t="shared" ref="C24:C27" si="0">ROUND(C12,2)</f>
        <v>0</v>
      </c>
      <c r="D24" s="125">
        <f t="shared" ref="D24:D27" si="1">ROUND(+C24-$C$18-$C$17,2)</f>
        <v>0</v>
      </c>
      <c r="E24" s="126">
        <f>ROUND(+D24+(D24*$E$22),2)</f>
        <v>0</v>
      </c>
      <c r="F24" s="119"/>
      <c r="G24" s="103"/>
      <c r="H24" s="103"/>
      <c r="I24" s="104"/>
      <c r="K24" s="157"/>
      <c r="L24" s="107" t="s">
        <v>2</v>
      </c>
      <c r="M24" s="125">
        <f>ROUND(M12,2)</f>
        <v>0</v>
      </c>
      <c r="N24" s="125">
        <f>ROUND(+M24-$M$18-$M$17,2)</f>
        <v>0</v>
      </c>
      <c r="O24" s="126">
        <f>ROUND(+N24+(N24*$E$22),2)</f>
        <v>0</v>
      </c>
      <c r="P24" s="119"/>
      <c r="Q24" s="103"/>
      <c r="R24" s="103"/>
      <c r="S24" s="104"/>
    </row>
    <row r="25" spans="1:19" x14ac:dyDescent="0.25">
      <c r="A25" s="157"/>
      <c r="B25" s="107" t="s">
        <v>3</v>
      </c>
      <c r="C25" s="125">
        <f t="shared" si="0"/>
        <v>0</v>
      </c>
      <c r="D25" s="125">
        <f t="shared" si="1"/>
        <v>0</v>
      </c>
      <c r="E25" s="126">
        <f>ROUND(+D25+(D25*$E$22),2)</f>
        <v>0</v>
      </c>
      <c r="F25" s="119"/>
      <c r="G25" s="103"/>
      <c r="H25" s="103"/>
      <c r="I25" s="104"/>
      <c r="K25" s="157"/>
      <c r="L25" s="107" t="s">
        <v>3</v>
      </c>
      <c r="M25" s="125">
        <f>ROUND(M13,2)</f>
        <v>0</v>
      </c>
      <c r="N25" s="125">
        <f>ROUND(+M25-$M$18-$M$17,2)</f>
        <v>0</v>
      </c>
      <c r="O25" s="126">
        <f>ROUND(+N25+(N25*$E$22),2)</f>
        <v>0</v>
      </c>
      <c r="P25" s="119"/>
      <c r="Q25" s="103"/>
      <c r="R25" s="103"/>
      <c r="S25" s="104"/>
    </row>
    <row r="26" spans="1:19" x14ac:dyDescent="0.25">
      <c r="A26" s="157"/>
      <c r="B26" s="107" t="s">
        <v>4</v>
      </c>
      <c r="C26" s="125">
        <f t="shared" si="0"/>
        <v>0</v>
      </c>
      <c r="D26" s="125">
        <f t="shared" si="1"/>
        <v>0</v>
      </c>
      <c r="E26" s="126">
        <f>ROUND(+D26+(D26*$E$22),2)</f>
        <v>0</v>
      </c>
      <c r="F26" s="119"/>
      <c r="G26" s="103"/>
      <c r="H26" s="103"/>
      <c r="I26" s="104"/>
      <c r="K26" s="157"/>
      <c r="L26" s="107" t="s">
        <v>4</v>
      </c>
      <c r="M26" s="125">
        <f>ROUND(M14,2)</f>
        <v>0</v>
      </c>
      <c r="N26" s="125">
        <f>ROUND(+M26-$M$18-$M$17,2)</f>
        <v>0</v>
      </c>
      <c r="O26" s="126">
        <f>ROUND(+N26+(N26*$E$22),2)</f>
        <v>0</v>
      </c>
      <c r="P26" s="119"/>
      <c r="Q26" s="103"/>
      <c r="R26" s="103"/>
      <c r="S26" s="104"/>
    </row>
    <row r="27" spans="1:19" ht="15.75" thickBot="1" x14ac:dyDescent="0.3">
      <c r="A27" s="172"/>
      <c r="B27" s="108" t="s">
        <v>5</v>
      </c>
      <c r="C27" s="127">
        <f t="shared" si="0"/>
        <v>0</v>
      </c>
      <c r="D27" s="127">
        <f t="shared" si="1"/>
        <v>0</v>
      </c>
      <c r="E27" s="128">
        <f>ROUND(+D27+(D27*$E$22),2)</f>
        <v>0</v>
      </c>
      <c r="F27" s="119"/>
      <c r="G27" s="103"/>
      <c r="H27" s="103"/>
      <c r="I27" s="104"/>
      <c r="K27" s="172"/>
      <c r="L27" s="108" t="s">
        <v>5</v>
      </c>
      <c r="M27" s="127">
        <f>ROUND(M15,2)</f>
        <v>0</v>
      </c>
      <c r="N27" s="127">
        <f>ROUND(+M27-$M$18-$M$17,2)</f>
        <v>0</v>
      </c>
      <c r="O27" s="128">
        <f>ROUND(+N27+(N27*$E$22),2)</f>
        <v>0</v>
      </c>
      <c r="P27" s="119"/>
      <c r="Q27" s="103"/>
      <c r="R27" s="103"/>
      <c r="S27" s="104"/>
    </row>
    <row r="28" spans="1:19" x14ac:dyDescent="0.25">
      <c r="A28" s="129"/>
      <c r="B28" s="119"/>
      <c r="C28" s="130"/>
      <c r="D28" s="131"/>
      <c r="E28" s="119"/>
      <c r="F28" s="119"/>
      <c r="G28" s="103"/>
      <c r="H28" s="103"/>
      <c r="I28" s="104"/>
      <c r="K28" s="129"/>
      <c r="L28" s="119"/>
      <c r="M28" s="130"/>
      <c r="N28" s="131"/>
      <c r="O28" s="119"/>
      <c r="P28" s="119"/>
      <c r="Q28" s="103"/>
      <c r="R28" s="103"/>
      <c r="S28" s="104"/>
    </row>
    <row r="29" spans="1:19" x14ac:dyDescent="0.25">
      <c r="A29" s="129"/>
      <c r="B29" s="119"/>
      <c r="C29" s="130"/>
      <c r="D29" s="131"/>
      <c r="E29" s="119"/>
      <c r="F29" s="119"/>
      <c r="G29" s="103"/>
      <c r="H29" s="103"/>
      <c r="I29" s="104"/>
      <c r="K29" s="129"/>
      <c r="L29" s="119"/>
      <c r="M29" s="130"/>
      <c r="N29" s="131"/>
      <c r="O29" s="119"/>
      <c r="P29" s="119"/>
      <c r="Q29" s="103"/>
      <c r="R29" s="103"/>
      <c r="S29" s="104"/>
    </row>
    <row r="30" spans="1:19" ht="15.75" thickBot="1" x14ac:dyDescent="0.3">
      <c r="A30" s="101" t="s">
        <v>198</v>
      </c>
      <c r="B30" s="114"/>
      <c r="C30" s="115"/>
      <c r="D30" s="116"/>
      <c r="E30" s="114"/>
      <c r="F30" s="114"/>
      <c r="G30" s="102"/>
      <c r="H30" s="103"/>
      <c r="I30" s="104"/>
      <c r="K30" s="101" t="s">
        <v>198</v>
      </c>
      <c r="L30" s="114"/>
      <c r="M30" s="115"/>
      <c r="N30" s="116"/>
      <c r="O30" s="114"/>
      <c r="P30" s="114"/>
      <c r="Q30" s="102"/>
      <c r="R30" s="102"/>
      <c r="S30" s="104"/>
    </row>
    <row r="31" spans="1:19" x14ac:dyDescent="0.25">
      <c r="A31" s="169" t="s">
        <v>11</v>
      </c>
      <c r="B31" s="170"/>
      <c r="C31" s="170"/>
      <c r="D31" s="124">
        <f>ROUND((+C18*30.42+D34),2)</f>
        <v>0</v>
      </c>
      <c r="E31" s="103"/>
      <c r="F31" s="103"/>
      <c r="G31" s="103"/>
      <c r="H31" s="103"/>
      <c r="I31" s="104"/>
      <c r="K31" s="174" t="s">
        <v>11</v>
      </c>
      <c r="L31" s="170"/>
      <c r="M31" s="170"/>
      <c r="N31" s="124">
        <f>ROUND((+M18*30.42+N34),2)</f>
        <v>0</v>
      </c>
      <c r="O31" s="103"/>
      <c r="P31" s="103"/>
      <c r="Q31" s="103"/>
      <c r="R31" s="103"/>
      <c r="S31" s="104"/>
    </row>
    <row r="32" spans="1:19" x14ac:dyDescent="0.25">
      <c r="A32" s="165" t="s">
        <v>12</v>
      </c>
      <c r="B32" s="166"/>
      <c r="C32" s="166"/>
      <c r="D32" s="126">
        <f>ROUND(+C17*30.42,2)</f>
        <v>0</v>
      </c>
      <c r="E32" s="103"/>
      <c r="F32" s="103"/>
      <c r="G32" s="103"/>
      <c r="H32" s="103"/>
      <c r="I32" s="104"/>
      <c r="K32" s="168" t="s">
        <v>12</v>
      </c>
      <c r="L32" s="166"/>
      <c r="M32" s="166"/>
      <c r="N32" s="126">
        <f>ROUND((+M17*30.42+N35),2)</f>
        <v>0</v>
      </c>
      <c r="O32" s="103"/>
      <c r="P32" s="103"/>
      <c r="Q32" s="103"/>
      <c r="R32" s="103"/>
      <c r="S32" s="104"/>
    </row>
    <row r="33" spans="1:19" x14ac:dyDescent="0.25">
      <c r="A33" s="157" t="s">
        <v>18</v>
      </c>
      <c r="B33" s="103" t="s">
        <v>8</v>
      </c>
      <c r="C33" s="103"/>
      <c r="D33" s="62">
        <v>0</v>
      </c>
      <c r="E33" s="111"/>
      <c r="F33" s="49" t="s">
        <v>199</v>
      </c>
      <c r="G33" s="49"/>
      <c r="H33" s="49"/>
      <c r="I33" s="53"/>
      <c r="K33" s="162" t="s">
        <v>18</v>
      </c>
      <c r="L33" s="103" t="s">
        <v>8</v>
      </c>
      <c r="M33" s="103"/>
      <c r="N33" s="62">
        <v>0</v>
      </c>
      <c r="O33" s="111"/>
      <c r="P33" s="49" t="s">
        <v>199</v>
      </c>
      <c r="Q33" s="49"/>
      <c r="R33" s="49"/>
      <c r="S33" s="53"/>
    </row>
    <row r="34" spans="1:19" x14ac:dyDescent="0.25">
      <c r="A34" s="157"/>
      <c r="B34" s="103" t="s">
        <v>10</v>
      </c>
      <c r="C34" s="132">
        <v>1.25</v>
      </c>
      <c r="D34" s="126">
        <f>ROUND(+D33*C34,2)</f>
        <v>0</v>
      </c>
      <c r="E34" s="111"/>
      <c r="F34" s="103"/>
      <c r="G34" s="103"/>
      <c r="H34" s="103"/>
      <c r="I34" s="104"/>
      <c r="K34" s="162"/>
      <c r="L34" s="103" t="s">
        <v>10</v>
      </c>
      <c r="M34" s="132">
        <v>1.25</v>
      </c>
      <c r="N34" s="126">
        <f>ROUND(+N33*M34,2)</f>
        <v>0</v>
      </c>
      <c r="O34" s="111"/>
      <c r="P34" s="103"/>
      <c r="Q34" s="103"/>
      <c r="R34" s="103"/>
      <c r="S34" s="104"/>
    </row>
    <row r="35" spans="1:19" ht="15" customHeight="1" x14ac:dyDescent="0.25">
      <c r="A35" s="158" t="s">
        <v>19</v>
      </c>
      <c r="B35" s="103" t="s">
        <v>184</v>
      </c>
      <c r="C35" s="103"/>
      <c r="D35" s="62">
        <v>0</v>
      </c>
      <c r="E35" s="111"/>
      <c r="F35" s="49" t="s">
        <v>200</v>
      </c>
      <c r="G35" s="49"/>
      <c r="H35" s="49"/>
      <c r="I35" s="53"/>
      <c r="K35" s="163" t="s">
        <v>19</v>
      </c>
      <c r="L35" s="103" t="s">
        <v>184</v>
      </c>
      <c r="M35" s="103"/>
      <c r="N35" s="62">
        <v>0</v>
      </c>
      <c r="O35" s="111"/>
      <c r="P35" s="49" t="s">
        <v>200</v>
      </c>
      <c r="Q35" s="49"/>
      <c r="R35" s="49"/>
      <c r="S35" s="53"/>
    </row>
    <row r="36" spans="1:19" x14ac:dyDescent="0.25">
      <c r="A36" s="158"/>
      <c r="B36" s="103" t="s">
        <v>185</v>
      </c>
      <c r="C36" s="132">
        <v>1.25</v>
      </c>
      <c r="D36" s="126">
        <f>ROUND(+D35*C36,2)</f>
        <v>0</v>
      </c>
      <c r="E36" s="111"/>
      <c r="F36" s="103"/>
      <c r="G36" s="103"/>
      <c r="H36" s="103"/>
      <c r="I36" s="104"/>
      <c r="K36" s="163"/>
      <c r="L36" s="103" t="s">
        <v>185</v>
      </c>
      <c r="M36" s="132">
        <v>1.25</v>
      </c>
      <c r="N36" s="126">
        <f>ROUND(+N35*M36,2)</f>
        <v>0</v>
      </c>
      <c r="O36" s="111"/>
      <c r="P36" s="103"/>
      <c r="Q36" s="103"/>
      <c r="R36" s="103"/>
      <c r="S36" s="104"/>
    </row>
    <row r="37" spans="1:19" ht="6.75" customHeight="1" x14ac:dyDescent="0.25">
      <c r="A37" s="133"/>
      <c r="B37" s="111"/>
      <c r="C37" s="111"/>
      <c r="D37" s="134"/>
      <c r="E37" s="111"/>
      <c r="F37" s="103"/>
      <c r="G37" s="103"/>
      <c r="H37" s="103"/>
      <c r="I37" s="104"/>
      <c r="K37" s="135"/>
      <c r="L37" s="111"/>
      <c r="M37" s="111"/>
      <c r="N37" s="134"/>
      <c r="O37" s="111"/>
      <c r="P37" s="103"/>
      <c r="Q37" s="103"/>
      <c r="R37" s="103"/>
      <c r="S37" s="104"/>
    </row>
    <row r="38" spans="1:19" x14ac:dyDescent="0.25">
      <c r="A38" s="165" t="s">
        <v>9</v>
      </c>
      <c r="B38" s="166"/>
      <c r="C38" s="166"/>
      <c r="D38" s="126">
        <f>ROUND(D35-D33,2)</f>
        <v>0</v>
      </c>
      <c r="E38" s="111"/>
      <c r="F38" s="103"/>
      <c r="G38" s="103"/>
      <c r="H38" s="103"/>
      <c r="I38" s="104"/>
      <c r="K38" s="168" t="s">
        <v>9</v>
      </c>
      <c r="L38" s="166"/>
      <c r="M38" s="166"/>
      <c r="N38" s="126">
        <f>ROUND(N35-N33,2)</f>
        <v>0</v>
      </c>
      <c r="O38" s="111"/>
      <c r="P38" s="103"/>
      <c r="Q38" s="103"/>
      <c r="R38" s="103"/>
      <c r="S38" s="104"/>
    </row>
    <row r="39" spans="1:19" ht="15.75" thickBot="1" x14ac:dyDescent="0.3">
      <c r="A39" s="159" t="s">
        <v>13</v>
      </c>
      <c r="B39" s="160"/>
      <c r="C39" s="160"/>
      <c r="D39" s="136">
        <f>ROUND(D36-D34,2)</f>
        <v>0</v>
      </c>
      <c r="E39" s="111"/>
      <c r="F39" s="103"/>
      <c r="G39" s="103"/>
      <c r="H39" s="103"/>
      <c r="I39" s="104"/>
      <c r="K39" s="173" t="s">
        <v>13</v>
      </c>
      <c r="L39" s="160"/>
      <c r="M39" s="160"/>
      <c r="N39" s="136">
        <f>ROUND(N36-N34,2)</f>
        <v>0</v>
      </c>
      <c r="O39" s="111"/>
      <c r="P39" s="103"/>
      <c r="Q39" s="103"/>
      <c r="R39" s="103"/>
      <c r="S39" s="104"/>
    </row>
    <row r="40" spans="1:19" ht="15.75" thickBot="1" x14ac:dyDescent="0.3">
      <c r="A40" s="110"/>
      <c r="B40" s="103"/>
      <c r="C40" s="103"/>
      <c r="D40" s="111"/>
      <c r="E40" s="111"/>
      <c r="F40" s="103"/>
      <c r="G40" s="103"/>
      <c r="H40" s="103"/>
      <c r="I40" s="104"/>
      <c r="K40" s="110"/>
      <c r="L40" s="103"/>
      <c r="M40" s="103"/>
      <c r="N40" s="111"/>
      <c r="O40" s="111"/>
      <c r="P40" s="103"/>
      <c r="Q40" s="103"/>
      <c r="R40" s="103"/>
      <c r="S40" s="104"/>
    </row>
    <row r="41" spans="1:19" x14ac:dyDescent="0.25">
      <c r="A41" s="161" t="s">
        <v>20</v>
      </c>
      <c r="B41" s="106" t="s">
        <v>6</v>
      </c>
      <c r="C41" s="106"/>
      <c r="D41" s="124">
        <f>ROUND(C17,2)</f>
        <v>0</v>
      </c>
      <c r="E41" s="111"/>
      <c r="F41" s="103"/>
      <c r="G41" s="103"/>
      <c r="H41" s="103"/>
      <c r="I41" s="104"/>
      <c r="K41" s="161" t="s">
        <v>20</v>
      </c>
      <c r="L41" s="106" t="s">
        <v>6</v>
      </c>
      <c r="M41" s="106"/>
      <c r="N41" s="124">
        <f>ROUND(M17,2)</f>
        <v>0</v>
      </c>
      <c r="O41" s="111"/>
      <c r="P41" s="103"/>
      <c r="Q41" s="103"/>
      <c r="R41" s="103"/>
      <c r="S41" s="104"/>
    </row>
    <row r="42" spans="1:19" x14ac:dyDescent="0.25">
      <c r="A42" s="162"/>
      <c r="B42" s="103" t="s">
        <v>7</v>
      </c>
      <c r="C42" s="103"/>
      <c r="D42" s="126">
        <f>ROUND(C18,2)</f>
        <v>0</v>
      </c>
      <c r="E42" s="111"/>
      <c r="F42" s="103"/>
      <c r="G42" s="103"/>
      <c r="H42" s="103"/>
      <c r="I42" s="104"/>
      <c r="K42" s="162"/>
      <c r="L42" s="103" t="s">
        <v>7</v>
      </c>
      <c r="M42" s="103"/>
      <c r="N42" s="126">
        <f>ROUND(M18,2)</f>
        <v>0</v>
      </c>
      <c r="O42" s="111"/>
      <c r="P42" s="103"/>
      <c r="Q42" s="103"/>
      <c r="R42" s="103"/>
      <c r="S42" s="104"/>
    </row>
    <row r="43" spans="1:19" x14ac:dyDescent="0.25">
      <c r="A43" s="163" t="s">
        <v>19</v>
      </c>
      <c r="B43" s="103" t="s">
        <v>6</v>
      </c>
      <c r="C43" s="103"/>
      <c r="D43" s="126">
        <f>ROUND(C17,2)</f>
        <v>0</v>
      </c>
      <c r="E43" s="111"/>
      <c r="F43" s="103"/>
      <c r="G43" s="103"/>
      <c r="H43" s="103"/>
      <c r="I43" s="104"/>
      <c r="K43" s="163" t="s">
        <v>19</v>
      </c>
      <c r="L43" s="103" t="s">
        <v>6</v>
      </c>
      <c r="M43" s="103"/>
      <c r="N43" s="126">
        <f>ROUND(M17,2)</f>
        <v>0</v>
      </c>
      <c r="O43" s="111"/>
      <c r="P43" s="103"/>
      <c r="Q43" s="103"/>
      <c r="R43" s="103"/>
      <c r="S43" s="104"/>
    </row>
    <row r="44" spans="1:19" ht="18.75" customHeight="1" thickBot="1" x14ac:dyDescent="0.3">
      <c r="A44" s="164"/>
      <c r="B44" s="109" t="s">
        <v>7</v>
      </c>
      <c r="C44" s="109"/>
      <c r="D44" s="128">
        <f>IF(D31&gt;D36,((D31-D36)/30.42),0)</f>
        <v>0</v>
      </c>
      <c r="E44" s="137"/>
      <c r="F44" s="103"/>
      <c r="G44" s="138"/>
      <c r="H44" s="103"/>
      <c r="I44" s="104"/>
      <c r="K44" s="164"/>
      <c r="L44" s="109" t="s">
        <v>7</v>
      </c>
      <c r="M44" s="109"/>
      <c r="N44" s="128">
        <f>IF(N31&gt;N36,((N31-N36)/30.42),0)</f>
        <v>0</v>
      </c>
      <c r="O44" s="137"/>
      <c r="P44" s="103"/>
      <c r="Q44" s="138"/>
      <c r="R44" s="103"/>
      <c r="S44" s="104"/>
    </row>
    <row r="45" spans="1:19" x14ac:dyDescent="0.25">
      <c r="A45" s="110"/>
      <c r="B45" s="103"/>
      <c r="C45" s="103"/>
      <c r="D45" s="103"/>
      <c r="E45" s="103"/>
      <c r="F45" s="103"/>
      <c r="G45" s="103"/>
      <c r="H45" s="103"/>
      <c r="I45" s="104"/>
      <c r="K45" s="110"/>
      <c r="L45" s="103"/>
      <c r="M45" s="103"/>
      <c r="N45" s="103"/>
      <c r="O45" s="103"/>
      <c r="P45" s="103"/>
      <c r="Q45" s="103"/>
      <c r="R45" s="103"/>
      <c r="S45" s="104"/>
    </row>
    <row r="46" spans="1:19" x14ac:dyDescent="0.25">
      <c r="A46" s="186" t="s">
        <v>201</v>
      </c>
      <c r="B46" s="187"/>
      <c r="C46" s="187"/>
      <c r="D46" s="102"/>
      <c r="E46" s="102"/>
      <c r="F46" s="102"/>
      <c r="G46" s="103"/>
      <c r="H46" s="103"/>
      <c r="I46" s="104"/>
      <c r="K46" s="186" t="s">
        <v>201</v>
      </c>
      <c r="L46" s="187"/>
      <c r="M46" s="187"/>
      <c r="N46" s="102"/>
      <c r="O46" s="102"/>
      <c r="P46" s="102"/>
      <c r="Q46" s="103"/>
      <c r="R46" s="103"/>
      <c r="S46" s="104"/>
    </row>
    <row r="47" spans="1:19" ht="6" customHeight="1" thickBot="1" x14ac:dyDescent="0.3">
      <c r="A47" s="110"/>
      <c r="B47" s="103"/>
      <c r="C47" s="103"/>
      <c r="D47" s="103"/>
      <c r="E47" s="103"/>
      <c r="F47" s="103"/>
      <c r="G47" s="103"/>
      <c r="H47" s="103"/>
      <c r="I47" s="104"/>
      <c r="K47" s="110"/>
      <c r="L47" s="103"/>
      <c r="M47" s="103"/>
      <c r="N47" s="103"/>
      <c r="O47" s="103"/>
      <c r="P47" s="103"/>
      <c r="Q47" s="103"/>
      <c r="R47" s="103"/>
      <c r="S47" s="104"/>
    </row>
    <row r="48" spans="1:19" ht="15.75" thickBot="1" x14ac:dyDescent="0.3">
      <c r="A48" s="189">
        <v>2023</v>
      </c>
      <c r="B48" s="106" t="str">
        <f>B11</f>
        <v>Stufe 1</v>
      </c>
      <c r="C48" s="124">
        <f>ROUND((E23+$D$43+$D$44),2)</f>
        <v>0</v>
      </c>
      <c r="D48" s="103"/>
      <c r="E48" s="103"/>
      <c r="F48" s="103"/>
      <c r="G48" s="103"/>
      <c r="H48" s="103"/>
      <c r="I48" s="104"/>
      <c r="K48" s="188">
        <v>2023</v>
      </c>
      <c r="L48" s="106" t="str">
        <f>L11</f>
        <v>Stufe 1</v>
      </c>
      <c r="M48" s="124">
        <f>ROUND(O23+$N$43+$N$44,2)</f>
        <v>0</v>
      </c>
      <c r="N48" s="103"/>
      <c r="O48" s="103"/>
      <c r="P48" s="103"/>
      <c r="Q48" s="103"/>
      <c r="R48" s="103"/>
      <c r="S48" s="104"/>
    </row>
    <row r="49" spans="1:19" ht="15.75" thickBot="1" x14ac:dyDescent="0.3">
      <c r="A49" s="158"/>
      <c r="B49" s="103" t="str">
        <f>B12</f>
        <v>Stufe 2</v>
      </c>
      <c r="C49" s="126">
        <f t="shared" ref="C49:C52" si="2">ROUND((E24+$D$43+$D$44),2)</f>
        <v>0</v>
      </c>
      <c r="D49" s="103"/>
      <c r="E49" s="103"/>
      <c r="F49" s="103"/>
      <c r="G49" s="103"/>
      <c r="H49" s="103"/>
      <c r="I49" s="104"/>
      <c r="K49" s="163"/>
      <c r="L49" s="103" t="str">
        <f>L12</f>
        <v>Stufe 2</v>
      </c>
      <c r="M49" s="124">
        <f>ROUND(O24+$N$43+$N$44,2)</f>
        <v>0</v>
      </c>
      <c r="N49" s="103"/>
      <c r="O49" s="103"/>
      <c r="P49" s="103"/>
      <c r="Q49" s="103"/>
      <c r="R49" s="103"/>
      <c r="S49" s="104"/>
    </row>
    <row r="50" spans="1:19" ht="15.75" thickBot="1" x14ac:dyDescent="0.3">
      <c r="A50" s="158"/>
      <c r="B50" s="103" t="str">
        <f>B13</f>
        <v>Stufe 3</v>
      </c>
      <c r="C50" s="126">
        <f t="shared" si="2"/>
        <v>0</v>
      </c>
      <c r="D50" s="103"/>
      <c r="E50" s="103"/>
      <c r="F50" s="103"/>
      <c r="G50" s="103"/>
      <c r="H50" s="103"/>
      <c r="I50" s="104"/>
      <c r="K50" s="163"/>
      <c r="L50" s="103" t="str">
        <f>L13</f>
        <v>Stufe 3</v>
      </c>
      <c r="M50" s="124">
        <f t="shared" ref="M49:M52" si="3">ROUND(O25+$N$43+$N$44,2)</f>
        <v>0</v>
      </c>
      <c r="N50" s="103"/>
      <c r="O50" s="103"/>
      <c r="P50" s="103"/>
      <c r="Q50" s="103"/>
      <c r="R50" s="103"/>
      <c r="S50" s="104"/>
    </row>
    <row r="51" spans="1:19" ht="15.75" thickBot="1" x14ac:dyDescent="0.3">
      <c r="A51" s="158"/>
      <c r="B51" s="103" t="str">
        <f>B14</f>
        <v>Stufe 4</v>
      </c>
      <c r="C51" s="126">
        <f t="shared" si="2"/>
        <v>0</v>
      </c>
      <c r="D51" s="103"/>
      <c r="E51" s="103"/>
      <c r="F51" s="103"/>
      <c r="G51" s="103"/>
      <c r="H51" s="103"/>
      <c r="I51" s="104"/>
      <c r="K51" s="163"/>
      <c r="L51" s="103" t="str">
        <f>L14</f>
        <v>Stufe 4</v>
      </c>
      <c r="M51" s="124">
        <f t="shared" si="3"/>
        <v>0</v>
      </c>
      <c r="N51" s="103"/>
      <c r="O51" s="103"/>
      <c r="P51" s="103"/>
      <c r="Q51" s="103"/>
      <c r="R51" s="103"/>
      <c r="S51" s="104"/>
    </row>
    <row r="52" spans="1:19" ht="15.75" thickBot="1" x14ac:dyDescent="0.3">
      <c r="A52" s="190"/>
      <c r="B52" s="109" t="str">
        <f>B15</f>
        <v>Stufe 5</v>
      </c>
      <c r="C52" s="128">
        <f t="shared" si="2"/>
        <v>0</v>
      </c>
      <c r="D52" s="103"/>
      <c r="E52" s="103"/>
      <c r="F52" s="103"/>
      <c r="G52" s="103"/>
      <c r="H52" s="103"/>
      <c r="I52" s="104"/>
      <c r="K52" s="164"/>
      <c r="L52" s="109" t="str">
        <f>L15</f>
        <v>Stufe 5</v>
      </c>
      <c r="M52" s="124">
        <f t="shared" si="3"/>
        <v>0</v>
      </c>
      <c r="N52" s="103"/>
      <c r="O52" s="103"/>
      <c r="P52" s="103"/>
      <c r="Q52" s="103"/>
      <c r="R52" s="103"/>
      <c r="S52" s="104"/>
    </row>
    <row r="53" spans="1:19" ht="15.75" thickBot="1" x14ac:dyDescent="0.3">
      <c r="A53" s="110"/>
      <c r="B53" s="103"/>
      <c r="C53" s="103"/>
      <c r="D53" s="103"/>
      <c r="E53" s="103"/>
      <c r="F53" s="103"/>
      <c r="G53" s="103"/>
      <c r="H53" s="103"/>
      <c r="I53" s="104"/>
      <c r="K53" s="110"/>
      <c r="L53" s="103"/>
      <c r="M53" s="103"/>
      <c r="N53" s="103"/>
      <c r="O53" s="103"/>
      <c r="P53" s="103"/>
      <c r="Q53" s="103"/>
      <c r="R53" s="103"/>
      <c r="S53" s="104"/>
    </row>
    <row r="54" spans="1:19" x14ac:dyDescent="0.25">
      <c r="A54" s="112" t="s">
        <v>15</v>
      </c>
      <c r="B54" s="106"/>
      <c r="C54" s="124">
        <f>ROUND(D43,2)</f>
        <v>0</v>
      </c>
      <c r="D54" s="103"/>
      <c r="E54" s="103"/>
      <c r="F54" s="103"/>
      <c r="G54" s="103"/>
      <c r="H54" s="103"/>
      <c r="I54" s="104"/>
      <c r="K54" s="112" t="s">
        <v>15</v>
      </c>
      <c r="L54" s="106"/>
      <c r="M54" s="124">
        <f>ROUND(N43,2)</f>
        <v>0</v>
      </c>
      <c r="N54" s="103"/>
      <c r="O54" s="103"/>
      <c r="P54" s="103"/>
      <c r="Q54" s="103"/>
      <c r="R54" s="103"/>
      <c r="S54" s="104"/>
    </row>
    <row r="55" spans="1:19" ht="15.75" thickBot="1" x14ac:dyDescent="0.3">
      <c r="A55" s="113" t="s">
        <v>14</v>
      </c>
      <c r="B55" s="109"/>
      <c r="C55" s="139">
        <f>ROUND(D44,2)</f>
        <v>0</v>
      </c>
      <c r="D55" s="103"/>
      <c r="E55" s="103"/>
      <c r="F55" s="103"/>
      <c r="G55" s="103"/>
      <c r="H55" s="103"/>
      <c r="I55" s="104"/>
      <c r="K55" s="113" t="s">
        <v>14</v>
      </c>
      <c r="L55" s="109"/>
      <c r="M55" s="128">
        <f>ROUND(N44,2)</f>
        <v>0</v>
      </c>
      <c r="N55" s="103"/>
      <c r="O55" s="103"/>
      <c r="P55" s="103"/>
      <c r="Q55" s="103"/>
      <c r="R55" s="103"/>
      <c r="S55" s="104"/>
    </row>
    <row r="56" spans="1:19" x14ac:dyDescent="0.25">
      <c r="A56" s="110"/>
      <c r="B56" s="103"/>
      <c r="C56" s="103"/>
      <c r="D56" s="103"/>
      <c r="E56" s="103"/>
      <c r="F56" s="103"/>
      <c r="G56" s="103"/>
      <c r="H56" s="103"/>
      <c r="I56" s="104"/>
      <c r="K56" s="110"/>
      <c r="L56" s="103"/>
      <c r="M56" s="103"/>
      <c r="N56" s="103"/>
      <c r="O56" s="103"/>
      <c r="P56" s="103"/>
      <c r="Q56" s="103"/>
      <c r="R56" s="103"/>
      <c r="S56" s="104"/>
    </row>
    <row r="57" spans="1:19" x14ac:dyDescent="0.25">
      <c r="A57" s="183" t="s">
        <v>171</v>
      </c>
      <c r="B57" s="184"/>
      <c r="C57" s="185"/>
      <c r="D57" s="185"/>
      <c r="E57" s="103"/>
      <c r="F57" s="103"/>
      <c r="G57" s="103"/>
      <c r="H57" s="103"/>
      <c r="I57" s="104"/>
      <c r="K57" s="183" t="s">
        <v>171</v>
      </c>
      <c r="L57" s="184"/>
      <c r="M57" s="185"/>
      <c r="N57" s="185"/>
      <c r="O57" s="103"/>
      <c r="P57" s="103"/>
      <c r="Q57" s="103"/>
      <c r="R57" s="103"/>
      <c r="S57" s="104"/>
    </row>
    <row r="58" spans="1:19" x14ac:dyDescent="0.25">
      <c r="A58" s="180" t="s">
        <v>172</v>
      </c>
      <c r="B58" s="181"/>
      <c r="C58" s="182"/>
      <c r="D58" s="182"/>
      <c r="E58" s="140"/>
      <c r="F58" s="140"/>
      <c r="G58" s="140"/>
      <c r="H58" s="140"/>
      <c r="I58" s="141"/>
      <c r="K58" s="180" t="s">
        <v>172</v>
      </c>
      <c r="L58" s="181"/>
      <c r="M58" s="182"/>
      <c r="N58" s="182"/>
      <c r="O58" s="140"/>
      <c r="P58" s="140"/>
      <c r="Q58" s="140"/>
      <c r="R58" s="140"/>
      <c r="S58" s="141"/>
    </row>
  </sheetData>
  <mergeCells count="34">
    <mergeCell ref="A6:C6"/>
    <mergeCell ref="D6:F6"/>
    <mergeCell ref="A58:D58"/>
    <mergeCell ref="A57:D57"/>
    <mergeCell ref="K57:N57"/>
    <mergeCell ref="K58:N58"/>
    <mergeCell ref="K41:K42"/>
    <mergeCell ref="K43:K44"/>
    <mergeCell ref="K46:M46"/>
    <mergeCell ref="K48:K52"/>
    <mergeCell ref="A46:C46"/>
    <mergeCell ref="A48:A52"/>
    <mergeCell ref="K32:M32"/>
    <mergeCell ref="K33:K34"/>
    <mergeCell ref="K35:K36"/>
    <mergeCell ref="K38:M38"/>
    <mergeCell ref="K39:M39"/>
    <mergeCell ref="K10:M10"/>
    <mergeCell ref="K11:K15"/>
    <mergeCell ref="K21:M21"/>
    <mergeCell ref="K23:K27"/>
    <mergeCell ref="K31:M31"/>
    <mergeCell ref="A11:A15"/>
    <mergeCell ref="A10:C10"/>
    <mergeCell ref="A31:C31"/>
    <mergeCell ref="A32:C32"/>
    <mergeCell ref="A21:C21"/>
    <mergeCell ref="A23:A27"/>
    <mergeCell ref="A33:A34"/>
    <mergeCell ref="A35:A36"/>
    <mergeCell ref="A39:C39"/>
    <mergeCell ref="A41:A42"/>
    <mergeCell ref="A43:A44"/>
    <mergeCell ref="A38:C38"/>
  </mergeCells>
  <pageMargins left="0.7" right="0.7" top="0.75" bottom="0.75" header="0.3" footer="0.3"/>
  <pageSetup paperSize="9" scale="5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EDCAEDAB-403D-48FA-B0EF-C159B3CDA03D}">
          <x14:formula1>
            <xm:f>Tarifwerk!$B$3:$B$6</xm:f>
          </x14:formula1>
          <xm:sqref>A6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63C00-827D-474F-8A58-CB2B48701594}">
  <dimension ref="A1:H30"/>
  <sheetViews>
    <sheetView zoomScale="110" zoomScaleNormal="110" workbookViewId="0">
      <selection activeCell="A2" sqref="A2:B2"/>
    </sheetView>
  </sheetViews>
  <sheetFormatPr baseColWidth="10" defaultColWidth="11.42578125" defaultRowHeight="12.75" x14ac:dyDescent="0.2"/>
  <cols>
    <col min="1" max="1" width="34.85546875" style="32" customWidth="1"/>
    <col min="2" max="2" width="12.5703125" style="32" customWidth="1"/>
    <col min="3" max="3" width="3.5703125" style="32" customWidth="1"/>
    <col min="4" max="4" width="31.85546875" style="32" bestFit="1" customWidth="1"/>
    <col min="5" max="5" width="12" style="32" customWidth="1"/>
    <col min="6" max="6" width="4.28515625" style="32" customWidth="1"/>
    <col min="7" max="7" width="31.85546875" style="32" bestFit="1" customWidth="1"/>
    <col min="8" max="8" width="12.5703125" style="32" customWidth="1"/>
    <col min="9" max="16384" width="11.42578125" style="32"/>
  </cols>
  <sheetData>
    <row r="1" spans="1:8" ht="13.5" thickBot="1" x14ac:dyDescent="0.25"/>
    <row r="2" spans="1:8" ht="25.5" customHeight="1" thickBot="1" x14ac:dyDescent="0.25">
      <c r="A2" s="196" t="s">
        <v>192</v>
      </c>
      <c r="B2" s="197"/>
      <c r="C2" s="196" t="s">
        <v>194</v>
      </c>
      <c r="D2" s="198"/>
    </row>
    <row r="3" spans="1:8" ht="13.5" thickBot="1" x14ac:dyDescent="0.25"/>
    <row r="4" spans="1:8" ht="16.5" thickBot="1" x14ac:dyDescent="0.3">
      <c r="A4" s="203" t="s">
        <v>155</v>
      </c>
      <c r="B4" s="204"/>
      <c r="D4" s="203" t="s">
        <v>155</v>
      </c>
      <c r="E4" s="204"/>
      <c r="G4" s="203" t="s">
        <v>155</v>
      </c>
      <c r="H4" s="204"/>
    </row>
    <row r="5" spans="1:8" ht="13.5" thickBot="1" x14ac:dyDescent="0.25"/>
    <row r="6" spans="1:8" x14ac:dyDescent="0.2">
      <c r="A6" s="205" t="s">
        <v>154</v>
      </c>
      <c r="B6" s="192"/>
      <c r="D6" s="205" t="s">
        <v>154</v>
      </c>
      <c r="E6" s="192"/>
      <c r="G6" s="205" t="s">
        <v>154</v>
      </c>
      <c r="H6" s="192"/>
    </row>
    <row r="7" spans="1:8" ht="12.75" customHeight="1" x14ac:dyDescent="0.2">
      <c r="A7" s="193" t="s">
        <v>151</v>
      </c>
      <c r="B7" s="37"/>
      <c r="D7" s="193" t="s">
        <v>151</v>
      </c>
      <c r="E7" s="37"/>
      <c r="G7" s="193" t="s">
        <v>151</v>
      </c>
      <c r="H7" s="37"/>
    </row>
    <row r="8" spans="1:8" ht="15" x14ac:dyDescent="0.25">
      <c r="A8" s="193"/>
      <c r="B8" s="38">
        <v>0</v>
      </c>
      <c r="D8" s="193"/>
      <c r="E8" s="38">
        <v>0</v>
      </c>
      <c r="G8" s="193"/>
      <c r="H8" s="38">
        <v>0</v>
      </c>
    </row>
    <row r="9" spans="1:8" ht="15" x14ac:dyDescent="0.25">
      <c r="A9" s="35" t="s">
        <v>150</v>
      </c>
      <c r="B9" s="38">
        <v>0</v>
      </c>
      <c r="D9" s="35" t="s">
        <v>150</v>
      </c>
      <c r="E9" s="38">
        <v>0</v>
      </c>
      <c r="G9" s="35" t="s">
        <v>150</v>
      </c>
      <c r="H9" s="38">
        <v>0</v>
      </c>
    </row>
    <row r="10" spans="1:8" x14ac:dyDescent="0.2">
      <c r="A10" s="34"/>
      <c r="B10" s="33"/>
      <c r="D10" s="34"/>
      <c r="E10" s="33"/>
      <c r="G10" s="34"/>
      <c r="H10" s="33"/>
    </row>
    <row r="11" spans="1:8" x14ac:dyDescent="0.2">
      <c r="A11" s="35" t="s">
        <v>153</v>
      </c>
      <c r="B11" s="36">
        <f>ROUND(B8-B9,2)</f>
        <v>0</v>
      </c>
      <c r="D11" s="35" t="s">
        <v>153</v>
      </c>
      <c r="E11" s="36">
        <f>ROUND(E8-E9,2)</f>
        <v>0</v>
      </c>
      <c r="G11" s="35" t="s">
        <v>153</v>
      </c>
      <c r="H11" s="36">
        <f>ROUND(H8-H9,2)</f>
        <v>0</v>
      </c>
    </row>
    <row r="12" spans="1:8" x14ac:dyDescent="0.2">
      <c r="A12" s="34"/>
      <c r="B12" s="33"/>
      <c r="D12" s="34"/>
      <c r="E12" s="33"/>
      <c r="G12" s="34"/>
      <c r="H12" s="33"/>
    </row>
    <row r="13" spans="1:8" x14ac:dyDescent="0.2">
      <c r="A13" s="40" t="s">
        <v>152</v>
      </c>
      <c r="B13" s="33"/>
      <c r="D13" s="40" t="s">
        <v>152</v>
      </c>
      <c r="E13" s="33"/>
      <c r="G13" s="40" t="s">
        <v>152</v>
      </c>
      <c r="H13" s="33"/>
    </row>
    <row r="14" spans="1:8" x14ac:dyDescent="0.2">
      <c r="A14" s="55">
        <f>SUMIF(Tarifwerk!$B:$B,$A$2,Tarifwerk!$D:$D)</f>
        <v>0.125</v>
      </c>
      <c r="B14" s="36">
        <f>ROUND(B11+B11*$A$14,2)</f>
        <v>0</v>
      </c>
      <c r="D14" s="55">
        <f>SUMIF(Tarifwerk!$B:$B,$A$2,Tarifwerk!$D:$D)</f>
        <v>0.125</v>
      </c>
      <c r="E14" s="36">
        <f>ROUND(E11+E11*$D$14,2)</f>
        <v>0</v>
      </c>
      <c r="G14" s="55">
        <f>SUMIF(Tarifwerk!$B:$B,$A$2,Tarifwerk!$D:$D)</f>
        <v>0.125</v>
      </c>
      <c r="H14" s="36">
        <f>ROUND(H11+H11*$G$14,2)</f>
        <v>0</v>
      </c>
    </row>
    <row r="15" spans="1:8" ht="13.5" thickBot="1" x14ac:dyDescent="0.25">
      <c r="A15" s="34"/>
      <c r="B15" s="33"/>
      <c r="D15" s="34"/>
      <c r="E15" s="33"/>
      <c r="G15" s="34"/>
      <c r="H15" s="33"/>
    </row>
    <row r="16" spans="1:8" ht="13.5" thickBot="1" x14ac:dyDescent="0.25">
      <c r="A16" s="194" t="s">
        <v>152</v>
      </c>
      <c r="B16" s="195"/>
      <c r="D16" s="194" t="s">
        <v>152</v>
      </c>
      <c r="E16" s="195"/>
      <c r="G16" s="194" t="s">
        <v>152</v>
      </c>
      <c r="H16" s="195"/>
    </row>
    <row r="17" spans="1:8" x14ac:dyDescent="0.2">
      <c r="A17" s="191" t="str">
        <f>REPT(A6,1)</f>
        <v xml:space="preserve"> </v>
      </c>
      <c r="B17" s="192"/>
      <c r="D17" s="191" t="str">
        <f>REPT(D6,1)</f>
        <v xml:space="preserve"> </v>
      </c>
      <c r="E17" s="192"/>
      <c r="G17" s="191" t="str">
        <f>REPT(G6,1)</f>
        <v xml:space="preserve"> </v>
      </c>
      <c r="H17" s="192"/>
    </row>
    <row r="18" spans="1:8" x14ac:dyDescent="0.2">
      <c r="A18" s="54" t="s">
        <v>151</v>
      </c>
      <c r="B18" s="36">
        <f>ROUND(B14+B19,2)</f>
        <v>0</v>
      </c>
      <c r="D18" s="54" t="s">
        <v>151</v>
      </c>
      <c r="E18" s="36">
        <f>ROUND(E14+E19,2)</f>
        <v>0</v>
      </c>
      <c r="G18" s="54" t="s">
        <v>151</v>
      </c>
      <c r="H18" s="36">
        <f>ROUND(H14+H19,2)</f>
        <v>0</v>
      </c>
    </row>
    <row r="19" spans="1:8" x14ac:dyDescent="0.2">
      <c r="A19" s="54" t="s">
        <v>150</v>
      </c>
      <c r="B19" s="36">
        <f>ROUND(B9,2)</f>
        <v>0</v>
      </c>
      <c r="D19" s="54" t="s">
        <v>150</v>
      </c>
      <c r="E19" s="36">
        <f>ROUND(E9,2)</f>
        <v>0</v>
      </c>
      <c r="G19" s="54" t="s">
        <v>150</v>
      </c>
      <c r="H19" s="36">
        <f>ROUND(H9,2)</f>
        <v>0</v>
      </c>
    </row>
    <row r="20" spans="1:8" ht="13.5" thickBot="1" x14ac:dyDescent="0.25"/>
    <row r="21" spans="1:8" x14ac:dyDescent="0.2">
      <c r="A21" s="199" t="s">
        <v>171</v>
      </c>
      <c r="B21" s="200"/>
      <c r="D21" s="199" t="s">
        <v>171</v>
      </c>
      <c r="E21" s="200"/>
      <c r="G21" s="199" t="s">
        <v>171</v>
      </c>
      <c r="H21" s="200"/>
    </row>
    <row r="22" spans="1:8" ht="13.5" thickBot="1" x14ac:dyDescent="0.25">
      <c r="A22" s="201" t="s">
        <v>173</v>
      </c>
      <c r="B22" s="202"/>
      <c r="D22" s="201" t="s">
        <v>173</v>
      </c>
      <c r="E22" s="202"/>
      <c r="G22" s="201" t="s">
        <v>173</v>
      </c>
      <c r="H22" s="202"/>
    </row>
    <row r="30" spans="1:8" x14ac:dyDescent="0.2">
      <c r="A30" s="95"/>
    </row>
  </sheetData>
  <mergeCells count="23">
    <mergeCell ref="A2:B2"/>
    <mergeCell ref="C2:D2"/>
    <mergeCell ref="G21:H21"/>
    <mergeCell ref="G22:H22"/>
    <mergeCell ref="A21:B21"/>
    <mergeCell ref="A22:B22"/>
    <mergeCell ref="D21:E21"/>
    <mergeCell ref="D22:E22"/>
    <mergeCell ref="A4:B4"/>
    <mergeCell ref="D4:E4"/>
    <mergeCell ref="G4:H4"/>
    <mergeCell ref="A6:B6"/>
    <mergeCell ref="D6:E6"/>
    <mergeCell ref="G6:H6"/>
    <mergeCell ref="A17:B17"/>
    <mergeCell ref="D17:E17"/>
    <mergeCell ref="G17:H17"/>
    <mergeCell ref="A7:A8"/>
    <mergeCell ref="D7:D8"/>
    <mergeCell ref="G7:G8"/>
    <mergeCell ref="A16:B16"/>
    <mergeCell ref="D16:E16"/>
    <mergeCell ref="G16:H16"/>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8AD8D98-C04D-48A9-8737-021D9908F4D4}">
          <x14:formula1>
            <xm:f>Tarifwerk!$B$3:$B$6</xm:f>
          </x14:formula1>
          <xm:sqref>A2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0B80C-8AB2-474F-A1C0-6E1AEAD47F70}">
  <dimension ref="A1:I19"/>
  <sheetViews>
    <sheetView zoomScale="130" zoomScaleNormal="130" workbookViewId="0">
      <selection activeCell="H26" sqref="H26"/>
    </sheetView>
  </sheetViews>
  <sheetFormatPr baseColWidth="10" defaultRowHeight="15" x14ac:dyDescent="0.25"/>
  <cols>
    <col min="1" max="1" width="21.28515625" bestFit="1" customWidth="1"/>
    <col min="8" max="8" width="21.28515625" bestFit="1" customWidth="1"/>
    <col min="9" max="9" width="22.140625" customWidth="1"/>
  </cols>
  <sheetData>
    <row r="1" spans="1:9" ht="15.75" thickBot="1" x14ac:dyDescent="0.3"/>
    <row r="2" spans="1:9" ht="16.5" thickBot="1" x14ac:dyDescent="0.3">
      <c r="A2" s="213" t="s">
        <v>192</v>
      </c>
      <c r="B2" s="214"/>
      <c r="C2" s="215"/>
      <c r="D2" s="216" t="s">
        <v>194</v>
      </c>
      <c r="E2" s="217"/>
    </row>
    <row r="4" spans="1:9" ht="15.75" thickBot="1" x14ac:dyDescent="0.3">
      <c r="A4" s="218" t="s">
        <v>167</v>
      </c>
      <c r="B4" s="218"/>
      <c r="C4" s="218"/>
      <c r="D4" s="218"/>
      <c r="E4" s="218"/>
      <c r="F4" s="218"/>
      <c r="H4" s="218" t="s">
        <v>168</v>
      </c>
      <c r="I4" s="218"/>
    </row>
    <row r="5" spans="1:9" ht="16.5" thickBot="1" x14ac:dyDescent="0.3">
      <c r="A5" s="203" t="s">
        <v>155</v>
      </c>
      <c r="B5" s="210"/>
      <c r="C5" s="211"/>
      <c r="D5" s="211"/>
      <c r="E5" s="211"/>
      <c r="F5" s="212"/>
      <c r="H5" s="203" t="s">
        <v>155</v>
      </c>
      <c r="I5" s="204"/>
    </row>
    <row r="6" spans="1:9" ht="15.75" thickBot="1" x14ac:dyDescent="0.3"/>
    <row r="7" spans="1:9" ht="15.75" thickBot="1" x14ac:dyDescent="0.3">
      <c r="A7" s="42"/>
      <c r="B7" s="46" t="s">
        <v>1</v>
      </c>
      <c r="C7" s="46" t="s">
        <v>160</v>
      </c>
      <c r="D7" s="46" t="s">
        <v>3</v>
      </c>
      <c r="E7" s="46" t="s">
        <v>4</v>
      </c>
      <c r="F7" s="47" t="s">
        <v>5</v>
      </c>
      <c r="H7" s="2" t="s">
        <v>161</v>
      </c>
      <c r="I7" s="57">
        <v>0</v>
      </c>
    </row>
    <row r="8" spans="1:9" ht="15.75" thickBot="1" x14ac:dyDescent="0.3">
      <c r="A8" s="31" t="s">
        <v>161</v>
      </c>
      <c r="B8" s="45">
        <v>0</v>
      </c>
      <c r="C8" s="45">
        <v>0</v>
      </c>
      <c r="D8" s="45">
        <v>0</v>
      </c>
      <c r="E8" s="45">
        <v>0</v>
      </c>
      <c r="F8" s="39">
        <v>0</v>
      </c>
      <c r="H8" s="31" t="s">
        <v>162</v>
      </c>
      <c r="I8" s="39">
        <v>0</v>
      </c>
    </row>
    <row r="9" spans="1:9" ht="15.75" thickBot="1" x14ac:dyDescent="0.3">
      <c r="A9" s="31" t="s">
        <v>162</v>
      </c>
      <c r="B9" s="45">
        <v>0</v>
      </c>
      <c r="C9" s="45">
        <v>0</v>
      </c>
      <c r="D9" s="45">
        <v>0</v>
      </c>
      <c r="E9" s="45">
        <v>0</v>
      </c>
      <c r="F9" s="39">
        <v>0</v>
      </c>
      <c r="H9" s="31" t="s">
        <v>163</v>
      </c>
      <c r="I9" s="39">
        <v>0</v>
      </c>
    </row>
    <row r="10" spans="1:9" ht="15.75" thickBot="1" x14ac:dyDescent="0.3">
      <c r="A10" s="31" t="s">
        <v>163</v>
      </c>
      <c r="B10" s="45">
        <v>0</v>
      </c>
      <c r="C10" s="45">
        <v>0</v>
      </c>
      <c r="D10" s="45">
        <v>0</v>
      </c>
      <c r="E10" s="45">
        <v>0</v>
      </c>
      <c r="F10" s="39">
        <v>0</v>
      </c>
      <c r="H10" s="43"/>
      <c r="I10" s="44"/>
    </row>
    <row r="11" spans="1:9" x14ac:dyDescent="0.25">
      <c r="A11" s="43"/>
      <c r="B11" s="1"/>
      <c r="C11" s="1"/>
      <c r="D11" s="1"/>
      <c r="E11" s="1"/>
      <c r="F11" s="44"/>
      <c r="H11" s="31" t="s">
        <v>166</v>
      </c>
      <c r="I11" s="55">
        <f>SUMIF(Tarifwerk!$B:$B,$A$2,Tarifwerk!$D:$D)</f>
        <v>0.125</v>
      </c>
    </row>
    <row r="12" spans="1:9" x14ac:dyDescent="0.25">
      <c r="A12" s="31" t="s">
        <v>166</v>
      </c>
      <c r="B12" s="55">
        <f>SUMIF(Tarifwerk!$B:$B,$A$2,Tarifwerk!$D:$D)</f>
        <v>0.125</v>
      </c>
      <c r="C12" s="55">
        <f>SUMIF(Tarifwerk!$B:$B,$A$2,Tarifwerk!$D:$D)</f>
        <v>0.125</v>
      </c>
      <c r="D12" s="55">
        <f>SUMIF(Tarifwerk!$B:$B,$A$2,Tarifwerk!$D:$D)</f>
        <v>0.125</v>
      </c>
      <c r="E12" s="55">
        <f>SUMIF(Tarifwerk!$B:$B,$A$2,Tarifwerk!$D:$D)</f>
        <v>0.125</v>
      </c>
      <c r="F12" s="55">
        <f>SUMIF(Tarifwerk!$B:$B,$A$2,Tarifwerk!$D:$D)</f>
        <v>0.125</v>
      </c>
      <c r="H12" s="43"/>
      <c r="I12" s="44"/>
    </row>
    <row r="13" spans="1:9" x14ac:dyDescent="0.25">
      <c r="A13" s="43"/>
      <c r="B13" s="1"/>
      <c r="C13" s="1"/>
      <c r="D13" s="1"/>
      <c r="E13" s="1"/>
      <c r="F13" s="44"/>
      <c r="H13" s="31" t="s">
        <v>164</v>
      </c>
      <c r="I13" s="36">
        <f>ROUND(I8*I11+I8,2)</f>
        <v>0</v>
      </c>
    </row>
    <row r="14" spans="1:9" x14ac:dyDescent="0.25">
      <c r="A14" s="31" t="s">
        <v>164</v>
      </c>
      <c r="B14" s="36">
        <f>ROUND(B9*B12+B9,2)</f>
        <v>0</v>
      </c>
      <c r="C14" s="36">
        <f>ROUND(C9*C12+C9,2)</f>
        <v>0</v>
      </c>
      <c r="D14" s="36">
        <f t="shared" ref="D14:F14" si="0">ROUND(D9*D12+D9,2)</f>
        <v>0</v>
      </c>
      <c r="E14" s="36">
        <f>ROUND(E9*E12+E9,2)</f>
        <v>0</v>
      </c>
      <c r="F14" s="36">
        <f t="shared" si="0"/>
        <v>0</v>
      </c>
      <c r="H14" s="31" t="s">
        <v>165</v>
      </c>
      <c r="I14" s="36">
        <f>ROUND(I9*I11+I9,2)</f>
        <v>0</v>
      </c>
    </row>
    <row r="15" spans="1:9" ht="15.75" thickBot="1" x14ac:dyDescent="0.3">
      <c r="A15" s="31" t="s">
        <v>165</v>
      </c>
      <c r="B15" s="36">
        <f>ROUND(B10*B12+B10,2)</f>
        <v>0</v>
      </c>
      <c r="C15" s="36">
        <f>ROUND(C10*C12+C10,2)</f>
        <v>0</v>
      </c>
      <c r="D15" s="36">
        <f t="shared" ref="D15:F15" si="1">ROUND(D10*D12+D10,2)</f>
        <v>0</v>
      </c>
      <c r="E15" s="36">
        <f>ROUND(E10*E12+E10,2)</f>
        <v>0</v>
      </c>
      <c r="F15" s="36">
        <f t="shared" si="1"/>
        <v>0</v>
      </c>
      <c r="H15" s="3" t="s">
        <v>161</v>
      </c>
      <c r="I15" s="56">
        <f>ROUND(I7,2)</f>
        <v>0</v>
      </c>
    </row>
    <row r="16" spans="1:9" ht="15.75" thickBot="1" x14ac:dyDescent="0.3">
      <c r="A16" s="3" t="s">
        <v>161</v>
      </c>
      <c r="B16" s="36">
        <f>ROUND(B8,2)</f>
        <v>0</v>
      </c>
      <c r="C16" s="36">
        <f t="shared" ref="C16:E16" si="2">ROUND(C8,2)</f>
        <v>0</v>
      </c>
      <c r="D16" s="36">
        <f t="shared" si="2"/>
        <v>0</v>
      </c>
      <c r="E16" s="36">
        <f t="shared" si="2"/>
        <v>0</v>
      </c>
      <c r="F16" s="36">
        <f>ROUND(F8,2)</f>
        <v>0</v>
      </c>
    </row>
    <row r="17" spans="1:9" ht="15.75" thickBot="1" x14ac:dyDescent="0.3"/>
    <row r="18" spans="1:9" x14ac:dyDescent="0.25">
      <c r="A18" s="199" t="s">
        <v>171</v>
      </c>
      <c r="B18" s="206"/>
      <c r="C18" s="207"/>
      <c r="H18" s="199" t="s">
        <v>171</v>
      </c>
      <c r="I18" s="200"/>
    </row>
    <row r="19" spans="1:9" ht="15.75" thickBot="1" x14ac:dyDescent="0.3">
      <c r="A19" s="201" t="s">
        <v>173</v>
      </c>
      <c r="B19" s="208"/>
      <c r="C19" s="209"/>
      <c r="H19" s="201" t="s">
        <v>173</v>
      </c>
      <c r="I19" s="202"/>
    </row>
  </sheetData>
  <mergeCells count="10">
    <mergeCell ref="A2:C2"/>
    <mergeCell ref="D2:E2"/>
    <mergeCell ref="A4:F4"/>
    <mergeCell ref="H4:I4"/>
    <mergeCell ref="H18:I18"/>
    <mergeCell ref="H19:I19"/>
    <mergeCell ref="A18:C18"/>
    <mergeCell ref="A19:C19"/>
    <mergeCell ref="A5:F5"/>
    <mergeCell ref="H5:I5"/>
  </mergeCell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EA234A7-4320-429B-A162-AF64E8E271D2}">
          <x14:formula1>
            <xm:f>Tarifwerk!$B$3:$B$6</xm:f>
          </x14:formula1>
          <xm:sqref>A2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6DB2-A073-4C32-B3B4-7398F2EE51E5}">
  <dimension ref="A1:H17"/>
  <sheetViews>
    <sheetView workbookViewId="0">
      <selection activeCell="G29" sqref="G29"/>
    </sheetView>
  </sheetViews>
  <sheetFormatPr baseColWidth="10" defaultRowHeight="15" x14ac:dyDescent="0.25"/>
  <cols>
    <col min="1" max="1" width="33.140625" bestFit="1" customWidth="1"/>
    <col min="2" max="2" width="14.5703125" customWidth="1"/>
    <col min="3" max="3" width="4.7109375" customWidth="1"/>
    <col min="4" max="4" width="37" bestFit="1" customWidth="1"/>
    <col min="5" max="5" width="13.42578125" customWidth="1"/>
    <col min="6" max="6" width="5.42578125" customWidth="1"/>
    <col min="7" max="7" width="37" bestFit="1" customWidth="1"/>
    <col min="8" max="8" width="12.7109375" customWidth="1"/>
  </cols>
  <sheetData>
    <row r="1" spans="1:8" ht="15.75" thickBot="1" x14ac:dyDescent="0.3"/>
    <row r="2" spans="1:8" ht="16.5" thickBot="1" x14ac:dyDescent="0.3">
      <c r="A2" s="219" t="s">
        <v>192</v>
      </c>
      <c r="B2" s="220"/>
      <c r="C2" s="221"/>
      <c r="D2" s="96" t="s">
        <v>194</v>
      </c>
    </row>
    <row r="3" spans="1:8" ht="15.75" thickBot="1" x14ac:dyDescent="0.3"/>
    <row r="4" spans="1:8" ht="16.5" thickBot="1" x14ac:dyDescent="0.3">
      <c r="A4" s="203" t="s">
        <v>155</v>
      </c>
      <c r="B4" s="204"/>
      <c r="D4" s="203" t="s">
        <v>155</v>
      </c>
      <c r="E4" s="204"/>
      <c r="G4" s="203" t="s">
        <v>155</v>
      </c>
      <c r="H4" s="204"/>
    </row>
    <row r="5" spans="1:8" ht="15.75" thickBot="1" x14ac:dyDescent="0.3">
      <c r="A5" s="32"/>
      <c r="B5" s="32"/>
      <c r="D5" s="32"/>
      <c r="E5" s="32"/>
      <c r="G5" s="32"/>
      <c r="H5" s="32"/>
    </row>
    <row r="6" spans="1:8" x14ac:dyDescent="0.25">
      <c r="A6" s="222" t="s">
        <v>174</v>
      </c>
      <c r="B6" s="61"/>
      <c r="D6" s="222" t="s">
        <v>174</v>
      </c>
      <c r="E6" s="61"/>
      <c r="G6" s="222" t="s">
        <v>174</v>
      </c>
      <c r="H6" s="61"/>
    </row>
    <row r="7" spans="1:8" x14ac:dyDescent="0.25">
      <c r="A7" s="193"/>
      <c r="B7" s="38">
        <v>0</v>
      </c>
      <c r="D7" s="193"/>
      <c r="E7" s="38">
        <v>0</v>
      </c>
      <c r="G7" s="193"/>
      <c r="H7" s="38">
        <v>0</v>
      </c>
    </row>
    <row r="8" spans="1:8" x14ac:dyDescent="0.25">
      <c r="A8" s="34"/>
      <c r="B8" s="33"/>
      <c r="D8" s="34"/>
      <c r="E8" s="33"/>
      <c r="G8" s="34"/>
      <c r="H8" s="33"/>
    </row>
    <row r="9" spans="1:8" x14ac:dyDescent="0.25">
      <c r="A9" s="35" t="s">
        <v>152</v>
      </c>
      <c r="B9" s="33"/>
      <c r="D9" s="35" t="s">
        <v>152</v>
      </c>
      <c r="E9" s="33"/>
      <c r="G9" s="35" t="s">
        <v>152</v>
      </c>
      <c r="H9" s="33"/>
    </row>
    <row r="10" spans="1:8" x14ac:dyDescent="0.25">
      <c r="A10" s="58">
        <f>SUMIF(Tarifwerk!$B:$B,$A$2,Tarifwerk!$C:$C)</f>
        <v>0.11</v>
      </c>
      <c r="B10" s="36">
        <f>ROUND(B7+B7*$A$10,2)</f>
        <v>0</v>
      </c>
      <c r="D10" s="58">
        <f>SUMIF(Tarifwerk!$B:$B,$A$2,Tarifwerk!$C:$C)</f>
        <v>0.11</v>
      </c>
      <c r="E10" s="36">
        <f>ROUND(E7+E7*$A$10,2)</f>
        <v>0</v>
      </c>
      <c r="G10" s="58">
        <f>SUMIF(Tarifwerk!$B:$B,$A$2,Tarifwerk!$C:$C)</f>
        <v>0.11</v>
      </c>
      <c r="H10" s="36">
        <f>ROUND(H7+H7*$A$10,2)</f>
        <v>0</v>
      </c>
    </row>
    <row r="11" spans="1:8" ht="15.75" thickBot="1" x14ac:dyDescent="0.3">
      <c r="A11" s="34"/>
      <c r="B11" s="33"/>
      <c r="D11" s="34"/>
      <c r="E11" s="33"/>
      <c r="G11" s="34"/>
      <c r="H11" s="33"/>
    </row>
    <row r="12" spans="1:8" ht="15.75" thickBot="1" x14ac:dyDescent="0.3">
      <c r="A12" s="194" t="s">
        <v>152</v>
      </c>
      <c r="B12" s="195"/>
      <c r="D12" s="194" t="s">
        <v>152</v>
      </c>
      <c r="E12" s="195"/>
      <c r="G12" s="194" t="s">
        <v>152</v>
      </c>
      <c r="H12" s="195"/>
    </row>
    <row r="13" spans="1:8" x14ac:dyDescent="0.25">
      <c r="A13" s="191"/>
      <c r="B13" s="192"/>
      <c r="D13" s="191"/>
      <c r="E13" s="192"/>
      <c r="G13" s="191"/>
      <c r="H13" s="192"/>
    </row>
    <row r="14" spans="1:8" ht="27" thickBot="1" x14ac:dyDescent="0.3">
      <c r="A14" s="59" t="s">
        <v>175</v>
      </c>
      <c r="B14" s="60">
        <f>ROUND(B10,2)</f>
        <v>0</v>
      </c>
      <c r="D14" s="59" t="s">
        <v>175</v>
      </c>
      <c r="E14" s="60">
        <f>ROUND(E10,2)</f>
        <v>0</v>
      </c>
      <c r="G14" s="59" t="s">
        <v>175</v>
      </c>
      <c r="H14" s="60">
        <f>ROUND(H10,2)</f>
        <v>0</v>
      </c>
    </row>
    <row r="15" spans="1:8" ht="15.75" thickBot="1" x14ac:dyDescent="0.3">
      <c r="A15" s="32"/>
      <c r="B15" s="32"/>
      <c r="D15" s="32"/>
      <c r="E15" s="32"/>
      <c r="G15" s="32"/>
      <c r="H15" s="32"/>
    </row>
    <row r="16" spans="1:8" x14ac:dyDescent="0.25">
      <c r="A16" s="199" t="s">
        <v>171</v>
      </c>
      <c r="B16" s="200"/>
      <c r="D16" s="199" t="s">
        <v>171</v>
      </c>
      <c r="E16" s="200"/>
      <c r="G16" s="199" t="s">
        <v>171</v>
      </c>
      <c r="H16" s="200"/>
    </row>
    <row r="17" spans="1:8" ht="15.75" thickBot="1" x14ac:dyDescent="0.3">
      <c r="A17" s="201" t="s">
        <v>173</v>
      </c>
      <c r="B17" s="202"/>
      <c r="D17" s="201" t="s">
        <v>173</v>
      </c>
      <c r="E17" s="202"/>
      <c r="G17" s="201" t="s">
        <v>173</v>
      </c>
      <c r="H17" s="202"/>
    </row>
  </sheetData>
  <mergeCells count="19">
    <mergeCell ref="D17:E17"/>
    <mergeCell ref="A4:B4"/>
    <mergeCell ref="A6:A7"/>
    <mergeCell ref="A12:B12"/>
    <mergeCell ref="A13:B13"/>
    <mergeCell ref="A16:B16"/>
    <mergeCell ref="A2:C2"/>
    <mergeCell ref="G17:H17"/>
    <mergeCell ref="G4:H4"/>
    <mergeCell ref="G6:G7"/>
    <mergeCell ref="G12:H12"/>
    <mergeCell ref="G13:H13"/>
    <mergeCell ref="G16:H16"/>
    <mergeCell ref="A17:B17"/>
    <mergeCell ref="D4:E4"/>
    <mergeCell ref="D6:D7"/>
    <mergeCell ref="D12:E12"/>
    <mergeCell ref="D13:E13"/>
    <mergeCell ref="D16:E16"/>
  </mergeCell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89BB6071-99C3-40EB-A79C-F4E19F09D9DC}">
          <x14:formula1>
            <xm:f>Tarifwerk!$B$3:$B$6</xm:f>
          </x14:formula1>
          <xm:sqref>A2</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Tarifwerk</vt:lpstr>
      <vt:lpstr>Zeitreihe Warmmieten</vt:lpstr>
      <vt:lpstr>Entgelte besondere Wohnform</vt:lpstr>
      <vt:lpstr>Tagesstruktur</vt:lpstr>
      <vt:lpstr>Kinder_Jugendliche</vt:lpstr>
      <vt:lpstr>allgemeine Berechnung_Ambulant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2022-12-22T09:16:46Z</dcterms:modified>
</cp:coreProperties>
</file>